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Aula2023\disciplinas\Sistemas Estruturais na Arquitetura II\provas\"/>
    </mc:Choice>
  </mc:AlternateContent>
  <xr:revisionPtr revIDLastSave="0" documentId="13_ncr:1_{B659D8D5-EDF9-40DF-9432-5F41976AAD57}" xr6:coauthVersionLast="47" xr6:coauthVersionMax="47" xr10:uidLastSave="{00000000-0000-0000-0000-000000000000}"/>
  <bookViews>
    <workbookView xWindow="-120" yWindow="-120" windowWidth="29040" windowHeight="15720" xr2:uid="{70F3F0C0-E4B2-40EF-8AC2-3108CE3FE2DB}"/>
  </bookViews>
  <sheets>
    <sheet name="P1_modelo3_Q3e4" sheetId="4" r:id="rId1"/>
    <sheet name="P1_modelo3_Q5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5" l="1"/>
  <c r="C23" i="4"/>
  <c r="C22" i="4"/>
  <c r="C21" i="4"/>
  <c r="M2" i="4"/>
  <c r="C4" i="4" s="1"/>
  <c r="B5" i="5"/>
  <c r="B10" i="5" s="1"/>
  <c r="B13" i="5"/>
  <c r="B14" i="5" s="1"/>
  <c r="B4" i="5"/>
  <c r="C20" i="4"/>
  <c r="C12" i="4"/>
  <c r="L2" i="4"/>
  <c r="M3" i="4" s="1"/>
  <c r="C3" i="4" l="1"/>
  <c r="K3" i="4"/>
  <c r="D3" i="4"/>
  <c r="G3" i="4"/>
  <c r="H3" i="4"/>
  <c r="E3" i="4"/>
  <c r="I3" i="4"/>
  <c r="B3" i="4"/>
  <c r="F3" i="4"/>
  <c r="J3" i="4"/>
  <c r="L3" i="4" l="1"/>
  <c r="C5" i="4" s="1"/>
  <c r="C6" i="4" s="1"/>
  <c r="C7" i="4" l="1"/>
  <c r="C16" i="4"/>
  <c r="C8" i="4"/>
  <c r="C18" i="4" s="1"/>
  <c r="C17" i="4"/>
  <c r="C26" i="4" s="1"/>
  <c r="C27" i="4" s="1"/>
</calcChain>
</file>

<file path=xl/sharedStrings.xml><?xml version="1.0" encoding="utf-8"?>
<sst xmlns="http://schemas.openxmlformats.org/spreadsheetml/2006/main" count="66" uniqueCount="43">
  <si>
    <t>MPa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</si>
  <si>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vd</t>
    </r>
    <r>
      <rPr>
        <b/>
        <sz val="11"/>
        <color theme="1"/>
        <rFont val="Calibri"/>
        <family val="2"/>
        <scheme val="minor"/>
      </rPr>
      <t>=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</si>
  <si>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cd</t>
    </r>
    <r>
      <rPr>
        <b/>
        <sz val="11"/>
        <color theme="1"/>
        <rFont val="Calibri"/>
        <family val="2"/>
        <scheme val="minor"/>
      </rPr>
      <t>=</t>
    </r>
  </si>
  <si>
    <t>f%12</t>
  </si>
  <si>
    <r>
      <t>f</t>
    </r>
    <r>
      <rPr>
        <vertAlign val="subscript"/>
        <sz val="11"/>
        <color theme="1"/>
        <rFont val="Calibri"/>
        <family val="2"/>
        <scheme val="minor"/>
      </rPr>
      <t>Mm</t>
    </r>
    <r>
      <rPr>
        <sz val="11"/>
        <color theme="1"/>
        <rFont val="Calibri"/>
        <family val="1"/>
        <charset val="2"/>
        <scheme val="minor"/>
      </rPr>
      <t>=</t>
    </r>
  </si>
  <si>
    <t>%</t>
  </si>
  <si>
    <t>U%=</t>
  </si>
  <si>
    <t>Amostra i</t>
  </si>
  <si>
    <t>t</t>
  </si>
  <si>
    <t>N</t>
  </si>
  <si>
    <t>P=</t>
  </si>
  <si>
    <t>kN</t>
  </si>
  <si>
    <t>cm</t>
  </si>
  <si>
    <t>d=</t>
  </si>
  <si>
    <r>
      <rPr>
        <b/>
        <sz val="11"/>
        <color theme="1"/>
        <rFont val="Symbol"/>
        <family val="1"/>
        <charset val="2"/>
      </rPr>
      <t>\</t>
    </r>
    <r>
      <rPr>
        <b/>
        <sz val="11"/>
        <color theme="1"/>
        <rFont val="Calibri"/>
        <family val="2"/>
      </rPr>
      <t>d=</t>
    </r>
  </si>
  <si>
    <t>b</t>
  </si>
  <si>
    <r>
      <t>f</t>
    </r>
    <r>
      <rPr>
        <vertAlign val="subscript"/>
        <sz val="11"/>
        <color theme="1"/>
        <rFont val="Calibri"/>
        <family val="2"/>
        <scheme val="minor"/>
      </rPr>
      <t>cd</t>
    </r>
  </si>
  <si>
    <r>
      <t>f</t>
    </r>
    <r>
      <rPr>
        <vertAlign val="subscript"/>
        <sz val="11"/>
        <color theme="1"/>
        <rFont val="Calibri"/>
        <family val="2"/>
        <scheme val="minor"/>
      </rPr>
      <t>cnd</t>
    </r>
  </si>
  <si>
    <t>graus</t>
  </si>
  <si>
    <t>radianos</t>
  </si>
  <si>
    <r>
      <t>f</t>
    </r>
    <r>
      <rPr>
        <vertAlign val="subscript"/>
        <sz val="11"/>
        <color rgb="FFFF0000"/>
        <rFont val="Calibri"/>
        <family val="2"/>
        <scheme val="minor"/>
      </rPr>
      <t>c</t>
    </r>
    <r>
      <rPr>
        <vertAlign val="subscript"/>
        <sz val="11"/>
        <color rgb="FFFF0000"/>
        <rFont val="Symbol"/>
        <family val="1"/>
        <charset val="2"/>
      </rPr>
      <t>b</t>
    </r>
    <r>
      <rPr>
        <vertAlign val="subscript"/>
        <sz val="11"/>
        <color rgb="FFFF0000"/>
        <rFont val="Calibri"/>
        <family val="2"/>
        <scheme val="minor"/>
      </rPr>
      <t>d</t>
    </r>
  </si>
  <si>
    <r>
      <t>N</t>
    </r>
    <r>
      <rPr>
        <vertAlign val="subscript"/>
        <sz val="11"/>
        <color theme="1"/>
        <rFont val="Calibri"/>
        <family val="2"/>
        <scheme val="minor"/>
      </rPr>
      <t>d</t>
    </r>
  </si>
  <si>
    <t>mm</t>
  </si>
  <si>
    <t>a</t>
  </si>
  <si>
    <r>
      <t>f</t>
    </r>
    <r>
      <rPr>
        <vertAlign val="subscript"/>
        <sz val="11"/>
        <color theme="1"/>
        <rFont val="Calibri"/>
        <family val="2"/>
        <scheme val="minor"/>
      </rPr>
      <t>vd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</si>
  <si>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td</t>
    </r>
    <r>
      <rPr>
        <b/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</si>
  <si>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</si>
  <si>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Mk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</si>
  <si>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</si>
  <si>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vk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</si>
  <si>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</si>
  <si>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wc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</si>
  <si>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wv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</si>
  <si>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td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</si>
  <si>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cd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</si>
  <si>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vd</t>
    </r>
    <r>
      <rPr>
        <sz val="11"/>
        <color theme="1"/>
        <rFont val="Calibri"/>
        <family val="2"/>
        <scheme val="minor"/>
      </rPr>
      <t>=</t>
    </r>
  </si>
  <si>
    <t>4)</t>
  </si>
  <si>
    <t>3)</t>
  </si>
  <si>
    <r>
      <t>f</t>
    </r>
    <r>
      <rPr>
        <vertAlign val="subscript"/>
        <sz val="11"/>
        <color theme="1"/>
        <rFont val="Times New Roman"/>
        <family val="1"/>
      </rPr>
      <t>Mi</t>
    </r>
    <r>
      <rPr>
        <sz val="11"/>
        <color theme="1"/>
        <rFont val="Times New Roman"/>
        <family val="1"/>
      </rPr>
      <t>(MPa)</t>
    </r>
  </si>
  <si>
    <r>
      <t>k</t>
    </r>
    <r>
      <rPr>
        <vertAlign val="subscript"/>
        <sz val="11"/>
        <color theme="1"/>
        <rFont val="Calibri"/>
        <family val="2"/>
        <scheme val="minor"/>
      </rPr>
      <t>mod1</t>
    </r>
  </si>
  <si>
    <r>
      <t>k</t>
    </r>
    <r>
      <rPr>
        <vertAlign val="subscript"/>
        <sz val="11"/>
        <color theme="1"/>
        <rFont val="Calibri"/>
        <family val="2"/>
        <scheme val="minor"/>
      </rPr>
      <t>mod2</t>
    </r>
  </si>
  <si>
    <r>
      <t>k</t>
    </r>
    <r>
      <rPr>
        <vertAlign val="subscript"/>
        <sz val="11"/>
        <color theme="1"/>
        <rFont val="Calibri"/>
        <family val="2"/>
        <scheme val="minor"/>
      </rPr>
      <t>mod3</t>
    </r>
  </si>
  <si>
    <r>
      <t>k</t>
    </r>
    <r>
      <rPr>
        <vertAlign val="subscript"/>
        <sz val="11"/>
        <color theme="1"/>
        <rFont val="Calibri"/>
        <family val="2"/>
        <scheme val="minor"/>
      </rPr>
      <t>mod</t>
    </r>
    <r>
      <rPr>
        <sz val="11"/>
        <color theme="1"/>
        <rFont val="Calibri"/>
        <family val="2"/>
        <scheme val="minor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</si>
</sst>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1"/>
      <charset val="2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sz val="11"/>
      <color rgb="FFFF0000"/>
      <name val="Symbol"/>
      <family val="1"/>
      <charset val="2"/>
    </font>
    <font>
      <vertAlign val="subscript"/>
      <sz val="11"/>
      <color rgb="FFFF0000"/>
      <name val="Calibri"/>
      <family val="2"/>
      <scheme val="minor"/>
    </font>
    <font>
      <vertAlign val="subscript"/>
      <sz val="11"/>
      <color rgb="FFFF0000"/>
      <name val="Symbol"/>
      <family val="1"/>
      <charset val="2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0" fillId="3" borderId="0" xfId="0" applyFont="1" applyFill="1"/>
    <xf numFmtId="0" fontId="0" fillId="0" borderId="0" xfId="0" applyFont="1"/>
    <xf numFmtId="0" fontId="17" fillId="0" borderId="0" xfId="0" applyFont="1" applyAlignment="1">
      <alignment horizontal="right"/>
    </xf>
    <xf numFmtId="0" fontId="18" fillId="3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0" fontId="5" fillId="0" borderId="2" xfId="0" applyFont="1" applyBorder="1"/>
    <xf numFmtId="0" fontId="13" fillId="0" borderId="2" xfId="0" applyFont="1" applyBorder="1"/>
    <xf numFmtId="0" fontId="9" fillId="0" borderId="2" xfId="0" applyFont="1" applyBorder="1"/>
    <xf numFmtId="164" fontId="9" fillId="0" borderId="2" xfId="0" applyNumberFormat="1" applyFont="1" applyBorder="1"/>
    <xf numFmtId="0" fontId="9" fillId="0" borderId="2" xfId="0" applyFont="1" applyFill="1" applyBorder="1"/>
    <xf numFmtId="0" fontId="21" fillId="2" borderId="2" xfId="0" applyFont="1" applyFill="1" applyBorder="1"/>
    <xf numFmtId="0" fontId="1" fillId="2" borderId="2" xfId="0" applyFont="1" applyFill="1" applyBorder="1"/>
    <xf numFmtId="0" fontId="4" fillId="3" borderId="2" xfId="0" applyFont="1" applyFill="1" applyBorder="1" applyAlignment="1">
      <alignment horizontal="right"/>
    </xf>
    <xf numFmtId="0" fontId="0" fillId="3" borderId="2" xfId="0" applyNumberFormat="1" applyFont="1" applyFill="1" applyBorder="1"/>
    <xf numFmtId="0" fontId="0" fillId="3" borderId="2" xfId="0" applyFont="1" applyFill="1" applyBorder="1"/>
    <xf numFmtId="0" fontId="0" fillId="3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342899</xdr:colOff>
      <xdr:row>3</xdr:row>
      <xdr:rowOff>171451</xdr:rowOff>
    </xdr:from>
    <xdr:to>
      <xdr:col>20</xdr:col>
      <xdr:colOff>492421</xdr:colOff>
      <xdr:row>26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41A838-696C-58D1-1817-855C453FA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949" y="676276"/>
          <a:ext cx="8226722" cy="485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89389</xdr:colOff>
      <xdr:row>3</xdr:row>
      <xdr:rowOff>43962</xdr:rowOff>
    </xdr:from>
    <xdr:to>
      <xdr:col>7</xdr:col>
      <xdr:colOff>311537</xdr:colOff>
      <xdr:row>5</xdr:row>
      <xdr:rowOff>92862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5A9F04-1D3D-40CC-80BE-C19BA9FA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7664" y="691662"/>
          <a:ext cx="2660548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67679</xdr:colOff>
      <xdr:row>8</xdr:row>
      <xdr:rowOff>32085</xdr:rowOff>
    </xdr:from>
    <xdr:to>
      <xdr:col>4</xdr:col>
      <xdr:colOff>471092</xdr:colOff>
      <xdr:row>10</xdr:row>
      <xdr:rowOff>119085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74863EB-0F44-49BF-90EF-D6D49BA8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5954" y="1746585"/>
          <a:ext cx="1013013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76204</xdr:colOff>
      <xdr:row>11</xdr:row>
      <xdr:rowOff>50132</xdr:rowOff>
    </xdr:from>
    <xdr:to>
      <xdr:col>4</xdr:col>
      <xdr:colOff>573362</xdr:colOff>
      <xdr:row>13</xdr:row>
      <xdr:rowOff>137132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C3AACEE-6339-4275-B44B-402266B5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4479" y="2336132"/>
          <a:ext cx="1106758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352425</xdr:colOff>
      <xdr:row>0</xdr:row>
      <xdr:rowOff>56051</xdr:rowOff>
    </xdr:from>
    <xdr:to>
      <xdr:col>16</xdr:col>
      <xdr:colOff>313281</xdr:colOff>
      <xdr:row>14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2EF4DFD-0EED-2585-77BD-7CF800E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29100" y="56051"/>
          <a:ext cx="5447256" cy="2953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B7546-0644-487F-950B-6800EA056F3A}">
  <dimension ref="A1:M27"/>
  <sheetViews>
    <sheetView showGridLines="0" tabSelected="1" zoomScaleNormal="100" workbookViewId="0">
      <selection activeCell="I29" sqref="I29"/>
    </sheetView>
  </sheetViews>
  <sheetFormatPr defaultRowHeight="15"/>
  <cols>
    <col min="2" max="2" width="6.5703125" customWidth="1"/>
    <col min="3" max="3" width="7.85546875" customWidth="1"/>
    <col min="4" max="5" width="6.5703125" customWidth="1"/>
    <col min="6" max="6" width="7" customWidth="1"/>
    <col min="7" max="8" width="6.5703125" customWidth="1"/>
    <col min="9" max="9" width="7.28515625" customWidth="1"/>
    <col min="10" max="10" width="8" customWidth="1"/>
    <col min="11" max="11" width="8.28515625" customWidth="1"/>
    <col min="14" max="14" width="5" bestFit="1" customWidth="1"/>
    <col min="15" max="15" width="7.42578125" customWidth="1"/>
    <col min="16" max="16" width="3.5703125" bestFit="1" customWidth="1"/>
  </cols>
  <sheetData>
    <row r="1" spans="1:13" s="2" customFormat="1" ht="12">
      <c r="A1" s="3" t="s">
        <v>7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</row>
    <row r="2" spans="1:13" ht="16.5">
      <c r="A2" s="9" t="s">
        <v>38</v>
      </c>
      <c r="B2" s="10">
        <v>47</v>
      </c>
      <c r="C2" s="10">
        <v>44</v>
      </c>
      <c r="D2" s="10">
        <v>43</v>
      </c>
      <c r="E2" s="10">
        <v>44</v>
      </c>
      <c r="F2" s="10">
        <v>43</v>
      </c>
      <c r="G2" s="10">
        <v>47</v>
      </c>
      <c r="H2" s="10">
        <v>44</v>
      </c>
      <c r="I2" s="10">
        <v>47</v>
      </c>
      <c r="J2" s="10">
        <v>44</v>
      </c>
      <c r="K2" s="10">
        <v>47</v>
      </c>
      <c r="L2" s="4">
        <f>SUM(B2:K2)</f>
        <v>450</v>
      </c>
      <c r="M2" s="4">
        <f>AVERAGE(B2:K2)</f>
        <v>45</v>
      </c>
    </row>
    <row r="3" spans="1:13" s="1" customFormat="1">
      <c r="B3" s="7">
        <f>(B2-$M$2)^2</f>
        <v>4</v>
      </c>
      <c r="C3" s="7">
        <f t="shared" ref="C3:K3" si="0">(C2-$M$2)^2</f>
        <v>1</v>
      </c>
      <c r="D3" s="7">
        <f>(D2-$M$2)^2</f>
        <v>4</v>
      </c>
      <c r="E3" s="7">
        <f t="shared" si="0"/>
        <v>1</v>
      </c>
      <c r="F3" s="7">
        <f t="shared" si="0"/>
        <v>4</v>
      </c>
      <c r="G3" s="7">
        <f t="shared" si="0"/>
        <v>4</v>
      </c>
      <c r="H3" s="7">
        <f t="shared" si="0"/>
        <v>1</v>
      </c>
      <c r="I3" s="7">
        <f t="shared" si="0"/>
        <v>4</v>
      </c>
      <c r="J3" s="7">
        <f t="shared" si="0"/>
        <v>1</v>
      </c>
      <c r="K3" s="7">
        <f t="shared" si="0"/>
        <v>4</v>
      </c>
      <c r="L3" s="4">
        <f>SUM(B3:K3)</f>
        <v>28</v>
      </c>
      <c r="M3" s="4">
        <f>L2/10</f>
        <v>45</v>
      </c>
    </row>
    <row r="4" spans="1:13" ht="18">
      <c r="A4" s="6" t="s">
        <v>37</v>
      </c>
      <c r="B4" s="20" t="s">
        <v>4</v>
      </c>
      <c r="C4" s="21">
        <f>M2</f>
        <v>45</v>
      </c>
      <c r="D4" s="22" t="s">
        <v>0</v>
      </c>
    </row>
    <row r="5" spans="1:13">
      <c r="A5" s="5"/>
      <c r="B5" s="20" t="s">
        <v>26</v>
      </c>
      <c r="C5" s="22">
        <f>SQRT(L3/10)</f>
        <v>1.6733200530681511</v>
      </c>
      <c r="D5" s="22" t="s">
        <v>0</v>
      </c>
    </row>
    <row r="6" spans="1:13" ht="18">
      <c r="A6" s="5"/>
      <c r="B6" s="23" t="s">
        <v>27</v>
      </c>
      <c r="C6" s="22">
        <f>M2-1.645*C5</f>
        <v>42.247388512702891</v>
      </c>
      <c r="D6" s="22" t="s">
        <v>0</v>
      </c>
    </row>
    <row r="7" spans="1:13" ht="18">
      <c r="A7" s="5"/>
      <c r="B7" s="23" t="s">
        <v>28</v>
      </c>
      <c r="C7" s="22">
        <f>0.77*C6</f>
        <v>32.530489154781229</v>
      </c>
      <c r="D7" s="22" t="s">
        <v>0</v>
      </c>
    </row>
    <row r="8" spans="1:13" ht="18">
      <c r="A8" s="5"/>
      <c r="B8" s="23" t="s">
        <v>29</v>
      </c>
      <c r="C8" s="22">
        <f>0.12*C7</f>
        <v>3.9036586985737474</v>
      </c>
      <c r="D8" s="22" t="s">
        <v>0</v>
      </c>
    </row>
    <row r="9" spans="1:13" ht="18">
      <c r="B9" s="23" t="s">
        <v>39</v>
      </c>
      <c r="C9" s="22">
        <v>0.8</v>
      </c>
      <c r="D9" s="22"/>
    </row>
    <row r="10" spans="1:13" ht="18">
      <c r="B10" s="23" t="s">
        <v>40</v>
      </c>
      <c r="C10" s="22">
        <v>0.8</v>
      </c>
      <c r="D10" s="22"/>
    </row>
    <row r="11" spans="1:13" ht="18">
      <c r="B11" s="23" t="s">
        <v>41</v>
      </c>
      <c r="C11" s="22">
        <v>0.8</v>
      </c>
      <c r="D11" s="22"/>
    </row>
    <row r="12" spans="1:13" ht="18">
      <c r="B12" s="23" t="s">
        <v>42</v>
      </c>
      <c r="C12" s="22">
        <f>C9*C10*C11</f>
        <v>0.51200000000000012</v>
      </c>
      <c r="D12" s="22"/>
    </row>
    <row r="13" spans="1:13" ht="18">
      <c r="A13" s="5"/>
      <c r="B13" s="20" t="s">
        <v>30</v>
      </c>
      <c r="C13" s="22">
        <v>1.8</v>
      </c>
      <c r="D13" s="22"/>
    </row>
    <row r="14" spans="1:13" ht="18">
      <c r="A14" s="5"/>
      <c r="B14" s="20" t="s">
        <v>31</v>
      </c>
      <c r="C14" s="22">
        <v>1.4</v>
      </c>
      <c r="D14" s="22"/>
    </row>
    <row r="15" spans="1:13" ht="18">
      <c r="A15" s="5"/>
      <c r="B15" s="20" t="s">
        <v>32</v>
      </c>
      <c r="C15" s="22">
        <v>1.8</v>
      </c>
      <c r="D15" s="22"/>
    </row>
    <row r="16" spans="1:13" ht="18">
      <c r="A16" s="5"/>
      <c r="B16" s="23" t="s">
        <v>33</v>
      </c>
      <c r="C16" s="22">
        <f>$C$12*C6/C13</f>
        <v>12.01703495472438</v>
      </c>
      <c r="D16" s="22" t="s">
        <v>0</v>
      </c>
    </row>
    <row r="17" spans="1:4" ht="18">
      <c r="A17" s="5"/>
      <c r="B17" s="23" t="s">
        <v>34</v>
      </c>
      <c r="C17" s="22">
        <f>$C$12*C7/C14</f>
        <v>11.896864605177139</v>
      </c>
      <c r="D17" s="22" t="s">
        <v>0</v>
      </c>
    </row>
    <row r="18" spans="1:4" ht="18">
      <c r="A18" s="5"/>
      <c r="B18" s="23" t="s">
        <v>35</v>
      </c>
      <c r="C18" s="22">
        <f>$C$12*C8/C15</f>
        <v>1.1103740298165328</v>
      </c>
      <c r="D18" s="22" t="s">
        <v>0</v>
      </c>
    </row>
    <row r="19" spans="1:4">
      <c r="A19" s="5"/>
      <c r="B19" s="23" t="s">
        <v>6</v>
      </c>
      <c r="C19" s="22">
        <v>16</v>
      </c>
      <c r="D19" s="22" t="s">
        <v>5</v>
      </c>
    </row>
    <row r="20" spans="1:4">
      <c r="A20" s="5"/>
      <c r="B20" s="23" t="s">
        <v>3</v>
      </c>
      <c r="C20" s="22">
        <f>3*(C19-12)/100+1</f>
        <v>1.1200000000000001</v>
      </c>
      <c r="D20" s="22"/>
    </row>
    <row r="21" spans="1:4" ht="18">
      <c r="A21" s="5"/>
      <c r="B21" s="24" t="s">
        <v>25</v>
      </c>
      <c r="C21" s="19">
        <f>ROUNDDOWN(C16*$C$20,1)</f>
        <v>13.4</v>
      </c>
      <c r="D21" s="19" t="s">
        <v>0</v>
      </c>
    </row>
    <row r="22" spans="1:4" ht="18">
      <c r="A22" s="5"/>
      <c r="B22" s="24" t="s">
        <v>2</v>
      </c>
      <c r="C22" s="19">
        <f>ROUNDDOWN(C17*$C$20,1)</f>
        <v>13.3</v>
      </c>
      <c r="D22" s="19" t="s">
        <v>0</v>
      </c>
    </row>
    <row r="23" spans="1:4" ht="18">
      <c r="A23" s="5"/>
      <c r="B23" s="24" t="s">
        <v>1</v>
      </c>
      <c r="C23" s="19">
        <f>ROUNDDOWN(C18*$C$20,2)</f>
        <v>1.24</v>
      </c>
      <c r="D23" s="19" t="s">
        <v>0</v>
      </c>
    </row>
    <row r="25" spans="1:4">
      <c r="A25" s="6" t="s">
        <v>36</v>
      </c>
      <c r="B25" s="23" t="s">
        <v>10</v>
      </c>
      <c r="C25" s="22">
        <v>479</v>
      </c>
      <c r="D25" s="22" t="s">
        <v>11</v>
      </c>
    </row>
    <row r="26" spans="1:4">
      <c r="A26" s="5"/>
      <c r="B26" s="23" t="s">
        <v>13</v>
      </c>
      <c r="C26" s="22">
        <f>SQRT(C25/(PI()/4*C22/10))</f>
        <v>21.413960415996193</v>
      </c>
      <c r="D26" s="22" t="s">
        <v>12</v>
      </c>
    </row>
    <row r="27" spans="1:4">
      <c r="A27" s="5"/>
      <c r="B27" s="25" t="s">
        <v>14</v>
      </c>
      <c r="C27" s="19">
        <f>ROUNDUP(C26,0)</f>
        <v>22</v>
      </c>
      <c r="D27" s="19" t="s">
        <v>12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40042-D515-4165-A6F7-E33AE046D2E9}">
  <dimension ref="A1:C14"/>
  <sheetViews>
    <sheetView showGridLines="0" zoomScaleNormal="100" workbookViewId="0">
      <selection activeCell="M20" sqref="M20"/>
    </sheetView>
  </sheetViews>
  <sheetFormatPr defaultRowHeight="15"/>
  <cols>
    <col min="1" max="1" width="3.7109375" bestFit="1" customWidth="1"/>
    <col min="3" max="3" width="8.7109375" customWidth="1"/>
  </cols>
  <sheetData>
    <row r="1" spans="1:3" ht="18">
      <c r="A1" s="11" t="s">
        <v>16</v>
      </c>
      <c r="B1" s="12">
        <v>5.56</v>
      </c>
      <c r="C1" s="11" t="s">
        <v>0</v>
      </c>
    </row>
    <row r="2" spans="1:3" ht="18">
      <c r="A2" s="11" t="s">
        <v>17</v>
      </c>
      <c r="B2" s="12">
        <v>1.5</v>
      </c>
      <c r="C2" s="11" t="s">
        <v>0</v>
      </c>
    </row>
    <row r="3" spans="1:3">
      <c r="A3" s="13" t="s">
        <v>15</v>
      </c>
      <c r="B3" s="11">
        <v>32</v>
      </c>
      <c r="C3" s="11" t="s">
        <v>18</v>
      </c>
    </row>
    <row r="4" spans="1:3">
      <c r="A4" s="14" t="s">
        <v>15</v>
      </c>
      <c r="B4" s="15">
        <f>B3*PI()/180</f>
        <v>0.55850536063818546</v>
      </c>
      <c r="C4" s="15" t="s">
        <v>19</v>
      </c>
    </row>
    <row r="5" spans="1:3" ht="18">
      <c r="A5" s="15" t="s">
        <v>20</v>
      </c>
      <c r="B5" s="16">
        <f>B1*B2/(B1*SIN(B4)^2+B2*COS(B4)^2)</f>
        <v>3.1589633874607821</v>
      </c>
      <c r="C5" s="15" t="s">
        <v>0</v>
      </c>
    </row>
    <row r="6" spans="1:3" ht="18">
      <c r="A6" s="11" t="s">
        <v>21</v>
      </c>
      <c r="B6" s="11">
        <v>14900</v>
      </c>
      <c r="C6" s="11" t="s">
        <v>9</v>
      </c>
    </row>
    <row r="7" spans="1:3">
      <c r="A7" s="11" t="s">
        <v>15</v>
      </c>
      <c r="B7" s="11">
        <v>80</v>
      </c>
      <c r="C7" s="11" t="s">
        <v>22</v>
      </c>
    </row>
    <row r="8" spans="1:3" ht="18">
      <c r="A8" s="11" t="s">
        <v>24</v>
      </c>
      <c r="B8" s="11">
        <v>0.96</v>
      </c>
      <c r="C8" s="11" t="s">
        <v>0</v>
      </c>
    </row>
    <row r="9" spans="1:3">
      <c r="A9" s="11"/>
      <c r="B9" s="11"/>
      <c r="C9" s="11"/>
    </row>
    <row r="10" spans="1:3">
      <c r="A10" s="17" t="s">
        <v>8</v>
      </c>
      <c r="B10" s="17">
        <f>B6*COS(B4)/(B7*B5)</f>
        <v>50.000249618624373</v>
      </c>
      <c r="C10" s="17" t="s">
        <v>22</v>
      </c>
    </row>
    <row r="11" spans="1:3">
      <c r="A11" s="18" t="s">
        <v>8</v>
      </c>
      <c r="B11" s="19">
        <f>ROUNDUP(B10/10,1)</f>
        <v>5.0999999999999996</v>
      </c>
      <c r="C11" s="19" t="s">
        <v>12</v>
      </c>
    </row>
    <row r="12" spans="1:3">
      <c r="A12" s="11"/>
      <c r="B12" s="11"/>
      <c r="C12" s="11"/>
    </row>
    <row r="13" spans="1:3">
      <c r="A13" s="17" t="s">
        <v>23</v>
      </c>
      <c r="B13" s="17">
        <f>B6*COS(B4)/(B7*B8)</f>
        <v>164.53016448868161</v>
      </c>
      <c r="C13" s="17" t="s">
        <v>22</v>
      </c>
    </row>
    <row r="14" spans="1:3">
      <c r="A14" s="18" t="s">
        <v>23</v>
      </c>
      <c r="B14" s="19">
        <f>ROUNDUP(B13/10,1)</f>
        <v>16.5</v>
      </c>
      <c r="C14" s="19" t="s">
        <v>12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P1_modelo3_Q3e4</vt:lpstr>
      <vt:lpstr>P1_modelo3_Q5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rf5510</dc:creator>
  <cp:lastModifiedBy>Willian de Araujo Rosa</cp:lastModifiedBy>
  <dcterms:created xsi:type="dcterms:W3CDTF">2023-03-30T23:13:25Z</dcterms:created>
  <dcterms:modified xsi:type="dcterms:W3CDTF">2023-05-01T12:32:09Z</dcterms:modified>
</cp:coreProperties>
</file>