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Aula2023\disciplinas\Sistemas Estruturais na Arquitetura II\Metalicas\"/>
    </mc:Choice>
  </mc:AlternateContent>
  <xr:revisionPtr revIDLastSave="0" documentId="13_ncr:1_{A865C2AB-B615-4FFF-8803-8DB46F4D0E96}" xr6:coauthVersionLast="47" xr6:coauthVersionMax="47" xr10:uidLastSave="{00000000-0000-0000-0000-000000000000}"/>
  <bookViews>
    <workbookView xWindow="-120" yWindow="-120" windowWidth="29040" windowHeight="15720" xr2:uid="{3E6EC4D5-18E2-4680-B2D5-BAA331AB23FD}"/>
  </bookViews>
  <sheets>
    <sheet name="Exemplo" sheetId="7" r:id="rId1"/>
    <sheet name="PERFIL I GERDAU" sheetId="3" r:id="rId2"/>
  </sheets>
  <definedNames>
    <definedName name="_xlnm.Print_Area" localSheetId="1">'PERFIL I GERDAU'!$A$1:$T$72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7" l="1"/>
  <c r="F12" i="7"/>
  <c r="B12" i="7"/>
  <c r="B11" i="7"/>
  <c r="B10" i="7"/>
  <c r="B8" i="7"/>
  <c r="F7" i="7"/>
  <c r="B7" i="7"/>
  <c r="B6" i="7"/>
  <c r="B5" i="7"/>
  <c r="J3" i="7" s="1"/>
  <c r="B4" i="7"/>
  <c r="B3" i="7"/>
  <c r="J2" i="7" s="1"/>
  <c r="B2" i="7"/>
  <c r="F11" i="7" l="1"/>
  <c r="F13" i="7" s="1"/>
  <c r="J1" i="7"/>
  <c r="J4" i="7" s="1"/>
  <c r="J5" i="7" s="1"/>
  <c r="F6" i="7"/>
  <c r="F8" i="7" s="1"/>
  <c r="F9" i="7" s="1"/>
  <c r="F10" i="7" s="1"/>
  <c r="F14" i="7" s="1"/>
  <c r="J6" i="7" l="1"/>
  <c r="J7" i="7" s="1"/>
  <c r="J8" i="7" s="1"/>
</calcChain>
</file>

<file path=xl/sharedStrings.xml><?xml version="1.0" encoding="utf-8"?>
<sst xmlns="http://schemas.openxmlformats.org/spreadsheetml/2006/main" count="282" uniqueCount="252">
  <si>
    <t>L=</t>
  </si>
  <si>
    <t>kN</t>
  </si>
  <si>
    <t>BITOLA</t>
  </si>
  <si>
    <t>peso</t>
  </si>
  <si>
    <t>d</t>
  </si>
  <si>
    <r>
      <t>b</t>
    </r>
    <r>
      <rPr>
        <b/>
        <vertAlign val="subscript"/>
        <sz val="10"/>
        <color theme="1"/>
        <rFont val="Courier New"/>
        <family val="3"/>
      </rPr>
      <t>f</t>
    </r>
  </si>
  <si>
    <t>tw</t>
  </si>
  <si>
    <t>tf</t>
  </si>
  <si>
    <t>h</t>
  </si>
  <si>
    <t>d'</t>
  </si>
  <si>
    <t>Área</t>
  </si>
  <si>
    <r>
      <t>I</t>
    </r>
    <r>
      <rPr>
        <b/>
        <vertAlign val="subscript"/>
        <sz val="10"/>
        <color theme="1"/>
        <rFont val="Courier New"/>
        <family val="3"/>
      </rPr>
      <t>x</t>
    </r>
  </si>
  <si>
    <r>
      <t>W</t>
    </r>
    <r>
      <rPr>
        <b/>
        <vertAlign val="subscript"/>
        <sz val="10"/>
        <color theme="1"/>
        <rFont val="Courier New"/>
        <family val="3"/>
      </rPr>
      <t>x</t>
    </r>
  </si>
  <si>
    <r>
      <t>r</t>
    </r>
    <r>
      <rPr>
        <b/>
        <vertAlign val="subscript"/>
        <sz val="10"/>
        <color theme="1"/>
        <rFont val="Courier New"/>
        <family val="3"/>
      </rPr>
      <t>x</t>
    </r>
  </si>
  <si>
    <r>
      <t>Z</t>
    </r>
    <r>
      <rPr>
        <b/>
        <vertAlign val="subscript"/>
        <sz val="10"/>
        <color theme="1"/>
        <rFont val="Courier New"/>
        <family val="3"/>
      </rPr>
      <t>x</t>
    </r>
  </si>
  <si>
    <r>
      <t>I</t>
    </r>
    <r>
      <rPr>
        <b/>
        <vertAlign val="subscript"/>
        <sz val="10"/>
        <color theme="1"/>
        <rFont val="Courier New"/>
        <family val="3"/>
      </rPr>
      <t>y</t>
    </r>
  </si>
  <si>
    <r>
      <t>W</t>
    </r>
    <r>
      <rPr>
        <b/>
        <vertAlign val="subscript"/>
        <sz val="10"/>
        <color theme="1"/>
        <rFont val="Courier New"/>
        <family val="3"/>
      </rPr>
      <t>y</t>
    </r>
  </si>
  <si>
    <r>
      <t>r</t>
    </r>
    <r>
      <rPr>
        <b/>
        <vertAlign val="subscript"/>
        <sz val="10"/>
        <color theme="1"/>
        <rFont val="Courier New"/>
        <family val="3"/>
      </rPr>
      <t>y</t>
    </r>
  </si>
  <si>
    <r>
      <t>Z</t>
    </r>
    <r>
      <rPr>
        <b/>
        <vertAlign val="subscript"/>
        <sz val="10"/>
        <color theme="1"/>
        <rFont val="Courier New"/>
        <family val="3"/>
      </rPr>
      <t>y</t>
    </r>
  </si>
  <si>
    <r>
      <t>r</t>
    </r>
    <r>
      <rPr>
        <b/>
        <vertAlign val="subscript"/>
        <sz val="10"/>
        <color theme="1"/>
        <rFont val="Courier New"/>
        <family val="3"/>
      </rPr>
      <t>t</t>
    </r>
  </si>
  <si>
    <r>
      <t>I</t>
    </r>
    <r>
      <rPr>
        <b/>
        <vertAlign val="subscript"/>
        <sz val="10"/>
        <color theme="1"/>
        <rFont val="Courier New"/>
        <family val="3"/>
      </rPr>
      <t>t</t>
    </r>
  </si>
  <si>
    <r>
      <t>C</t>
    </r>
    <r>
      <rPr>
        <b/>
        <vertAlign val="subscript"/>
        <sz val="10"/>
        <color theme="1"/>
        <rFont val="Courier New"/>
        <family val="3"/>
      </rPr>
      <t>w</t>
    </r>
  </si>
  <si>
    <t>u</t>
  </si>
  <si>
    <r>
      <t>MESA-λ</t>
    </r>
    <r>
      <rPr>
        <b/>
        <vertAlign val="subscript"/>
        <sz val="11"/>
        <color theme="1"/>
        <rFont val="Courier New"/>
        <family val="3"/>
      </rPr>
      <t>f</t>
    </r>
  </si>
  <si>
    <r>
      <t>ALMA-λ</t>
    </r>
    <r>
      <rPr>
        <b/>
        <vertAlign val="subscript"/>
        <sz val="11"/>
        <color theme="1"/>
        <rFont val="Courier New"/>
        <family val="3"/>
      </rPr>
      <t>w</t>
    </r>
  </si>
  <si>
    <t>mm x kg/m</t>
  </si>
  <si>
    <t>kg/m</t>
  </si>
  <si>
    <t>mm</t>
  </si>
  <si>
    <t>cm²</t>
  </si>
  <si>
    <r>
      <t>cm</t>
    </r>
    <r>
      <rPr>
        <b/>
        <vertAlign val="superscript"/>
        <sz val="10"/>
        <color theme="1"/>
        <rFont val="Courier New"/>
        <family val="3"/>
      </rPr>
      <t>4</t>
    </r>
  </si>
  <si>
    <t>cm³</t>
  </si>
  <si>
    <t>cm</t>
  </si>
  <si>
    <r>
      <t>cm</t>
    </r>
    <r>
      <rPr>
        <b/>
        <vertAlign val="superscript"/>
        <sz val="10"/>
        <color theme="1"/>
        <rFont val="Courier New"/>
        <family val="3"/>
      </rPr>
      <t>6</t>
    </r>
  </si>
  <si>
    <t>m²/m</t>
  </si>
  <si>
    <t>in x lb/ft</t>
  </si>
  <si>
    <r>
      <t>b</t>
    </r>
    <r>
      <rPr>
        <b/>
        <vertAlign val="subscript"/>
        <sz val="11"/>
        <color theme="1"/>
        <rFont val="Courier New"/>
        <family val="3"/>
      </rPr>
      <t>f</t>
    </r>
    <r>
      <rPr>
        <b/>
        <sz val="11"/>
        <color theme="1"/>
        <rFont val="Courier New"/>
        <family val="3"/>
      </rPr>
      <t>/2t</t>
    </r>
    <r>
      <rPr>
        <b/>
        <vertAlign val="subscript"/>
        <sz val="11"/>
        <color theme="1"/>
        <rFont val="Courier New"/>
        <family val="3"/>
      </rPr>
      <t>f</t>
    </r>
  </si>
  <si>
    <r>
      <t>d'/t</t>
    </r>
    <r>
      <rPr>
        <b/>
        <vertAlign val="subscript"/>
        <sz val="11"/>
        <color theme="1"/>
        <rFont val="Courier New"/>
        <family val="3"/>
      </rPr>
      <t>w</t>
    </r>
  </si>
  <si>
    <t>W150x13,0</t>
  </si>
  <si>
    <t>W6x8,5</t>
  </si>
  <si>
    <t>W150x18,0</t>
  </si>
  <si>
    <t>W6x12</t>
  </si>
  <si>
    <t>W150x22,5(H)</t>
  </si>
  <si>
    <t>W6x15</t>
  </si>
  <si>
    <t>W150x24,0</t>
  </si>
  <si>
    <t>W6x16</t>
  </si>
  <si>
    <t>W150x29,8(H)</t>
  </si>
  <si>
    <t>W6x20</t>
  </si>
  <si>
    <t>W150x37,1(H)</t>
  </si>
  <si>
    <t>W6x25</t>
  </si>
  <si>
    <t>W200x15,0</t>
  </si>
  <si>
    <t>W8x10</t>
  </si>
  <si>
    <t>W200x19,3</t>
  </si>
  <si>
    <t>W8x13</t>
  </si>
  <si>
    <t>W200x22,5</t>
  </si>
  <si>
    <t>W8x15</t>
  </si>
  <si>
    <t>W200x26,6</t>
  </si>
  <si>
    <t>W8x18</t>
  </si>
  <si>
    <t>W200x31,3</t>
  </si>
  <si>
    <t>W8x21</t>
  </si>
  <si>
    <t>W200x35,9(H)</t>
  </si>
  <si>
    <t>W8x24</t>
  </si>
  <si>
    <t>W200x41,7(H)</t>
  </si>
  <si>
    <t>W8x28</t>
  </si>
  <si>
    <t>W200x46,1(H)</t>
  </si>
  <si>
    <t>W8x31</t>
  </si>
  <si>
    <t>W200x52,0(H)</t>
  </si>
  <si>
    <t>W8x35</t>
  </si>
  <si>
    <t>HP200x53,0(H)</t>
  </si>
  <si>
    <t>HP8x36</t>
  </si>
  <si>
    <t>W200x59,0(H)</t>
  </si>
  <si>
    <t>W8x40</t>
  </si>
  <si>
    <t>W200x71,0(H)</t>
  </si>
  <si>
    <t>W8x48</t>
  </si>
  <si>
    <t>W200x86,0(H)</t>
  </si>
  <si>
    <t>W8x58</t>
  </si>
  <si>
    <t>W250x17,9</t>
  </si>
  <si>
    <t>W10x12</t>
  </si>
  <si>
    <t>W250x22,3</t>
  </si>
  <si>
    <t>W10x15</t>
  </si>
  <si>
    <t>W250x25,3</t>
  </si>
  <si>
    <t>W10x17</t>
  </si>
  <si>
    <t>W250x28,4</t>
  </si>
  <si>
    <t>W10x19</t>
  </si>
  <si>
    <t>W250x32,7</t>
  </si>
  <si>
    <t>W10x22</t>
  </si>
  <si>
    <t>W250x38,5</t>
  </si>
  <si>
    <t>W10x26</t>
  </si>
  <si>
    <t>W250x44,8</t>
  </si>
  <si>
    <t>W10x30</t>
  </si>
  <si>
    <t>HP250x62,0(H)</t>
  </si>
  <si>
    <t>HP10x42</t>
  </si>
  <si>
    <t>W250x73,0(H)</t>
  </si>
  <si>
    <t>W10x49</t>
  </si>
  <si>
    <t>W250x80,0(H)</t>
  </si>
  <si>
    <t>W10x54</t>
  </si>
  <si>
    <t>HP250x85,0(H)</t>
  </si>
  <si>
    <t>HP10x57</t>
  </si>
  <si>
    <t>W250x89,0(H)</t>
  </si>
  <si>
    <t>W10x60</t>
  </si>
  <si>
    <t>W250x101,0(H)</t>
  </si>
  <si>
    <t>W10x68</t>
  </si>
  <si>
    <t>W250x115,0(H)</t>
  </si>
  <si>
    <t>W10x77</t>
  </si>
  <si>
    <t>W310x21,0</t>
  </si>
  <si>
    <t>W12x14</t>
  </si>
  <si>
    <t>W310x23,8</t>
  </si>
  <si>
    <t>W12x16</t>
  </si>
  <si>
    <t>W310x28,3</t>
  </si>
  <si>
    <t>W12x19</t>
  </si>
  <si>
    <t>W310x32,7</t>
  </si>
  <si>
    <t>W12x22</t>
  </si>
  <si>
    <t>W310x38,7</t>
  </si>
  <si>
    <t>W12x26</t>
  </si>
  <si>
    <t>W310x44,5</t>
  </si>
  <si>
    <t>W12x30</t>
  </si>
  <si>
    <t>W310x52,0</t>
  </si>
  <si>
    <t>W12x35</t>
  </si>
  <si>
    <t>HP310x79,0(H)</t>
  </si>
  <si>
    <t>HP12x53</t>
  </si>
  <si>
    <t>HP310x93,0(H)</t>
  </si>
  <si>
    <t>HP12x63</t>
  </si>
  <si>
    <t>W310x97,0(H)</t>
  </si>
  <si>
    <t>W12x65</t>
  </si>
  <si>
    <t>W310x107,0(H)</t>
  </si>
  <si>
    <t>W12x72</t>
  </si>
  <si>
    <t>HP310x110,0(H)</t>
  </si>
  <si>
    <t>HP12x74</t>
  </si>
  <si>
    <t>W310x117,0(H)</t>
  </si>
  <si>
    <t>W12x79</t>
  </si>
  <si>
    <t>HP310x125,0(H)</t>
  </si>
  <si>
    <t>HP12x84</t>
  </si>
  <si>
    <t>W360x32,9</t>
  </si>
  <si>
    <t>W14x22</t>
  </si>
  <si>
    <t>W360x39,0</t>
  </si>
  <si>
    <t>W14x26</t>
  </si>
  <si>
    <t>W360x44,6</t>
  </si>
  <si>
    <t>W14x30</t>
  </si>
  <si>
    <t>W360x51,0</t>
  </si>
  <si>
    <t>W14x34</t>
  </si>
  <si>
    <t>W360x58,0</t>
  </si>
  <si>
    <t>W14x38</t>
  </si>
  <si>
    <t>W360x64,0</t>
  </si>
  <si>
    <t>W14x43</t>
  </si>
  <si>
    <t>W360x72,0</t>
  </si>
  <si>
    <t>1,285,9</t>
  </si>
  <si>
    <t>W14x48</t>
  </si>
  <si>
    <t>W360x79,0</t>
  </si>
  <si>
    <t>W14x53</t>
  </si>
  <si>
    <t>W360x91,0(H)</t>
  </si>
  <si>
    <t>W14x61</t>
  </si>
  <si>
    <t>W360x101,0(H)</t>
  </si>
  <si>
    <t>W14x68</t>
  </si>
  <si>
    <t>W360x110,0(H)</t>
  </si>
  <si>
    <t>W14x74</t>
  </si>
  <si>
    <t>W360x122,0(H)</t>
  </si>
  <si>
    <t>W14x82</t>
  </si>
  <si>
    <t>W410x38,8</t>
  </si>
  <si>
    <t>W16x26</t>
  </si>
  <si>
    <t>W410x46,1</t>
  </si>
  <si>
    <t>W16x31</t>
  </si>
  <si>
    <t>W410x53,0</t>
  </si>
  <si>
    <t>W16x36</t>
  </si>
  <si>
    <t>W410x60,0</t>
  </si>
  <si>
    <t>W16x40</t>
  </si>
  <si>
    <t>W410x67,0</t>
  </si>
  <si>
    <t>W16x45</t>
  </si>
  <si>
    <t>W410x75,0</t>
  </si>
  <si>
    <t>W16x50</t>
  </si>
  <si>
    <t>W410x85,0</t>
  </si>
  <si>
    <t>W16x57</t>
  </si>
  <si>
    <t>W460x52,0</t>
  </si>
  <si>
    <t>W18x35</t>
  </si>
  <si>
    <t>W460x60,0</t>
  </si>
  <si>
    <t>W18x40</t>
  </si>
  <si>
    <t>W460x68,0</t>
  </si>
  <si>
    <t>W18x46</t>
  </si>
  <si>
    <t>W460x74,0</t>
  </si>
  <si>
    <t>W18x50</t>
  </si>
  <si>
    <t>W460x82,0</t>
  </si>
  <si>
    <t>W18x55</t>
  </si>
  <si>
    <t>W460x89,0</t>
  </si>
  <si>
    <t>W18x60</t>
  </si>
  <si>
    <t>W460x97,0</t>
  </si>
  <si>
    <t>W18x65</t>
  </si>
  <si>
    <t>W460x106,0</t>
  </si>
  <si>
    <t>W18x71</t>
  </si>
  <si>
    <t>W530x66,0</t>
  </si>
  <si>
    <t>W21x44</t>
  </si>
  <si>
    <t>W530x72,0</t>
  </si>
  <si>
    <t>W21x48</t>
  </si>
  <si>
    <t>W530x74,0</t>
  </si>
  <si>
    <t>W21x50</t>
  </si>
  <si>
    <t>W530x82,0</t>
  </si>
  <si>
    <t>W21x55</t>
  </si>
  <si>
    <t>W530x85,0</t>
  </si>
  <si>
    <t>W21x57</t>
  </si>
  <si>
    <t>W530x92,0</t>
  </si>
  <si>
    <t>W21x62</t>
  </si>
  <si>
    <t>W530x101,0</t>
  </si>
  <si>
    <t>W21x68</t>
  </si>
  <si>
    <t>W530x109,0</t>
  </si>
  <si>
    <t>W21x73</t>
  </si>
  <si>
    <t>W610x101,0</t>
  </si>
  <si>
    <t>W24x68</t>
  </si>
  <si>
    <t>W610x113,0</t>
  </si>
  <si>
    <t>W24x76</t>
  </si>
  <si>
    <t>W610x125,0</t>
  </si>
  <si>
    <t>W24x84</t>
  </si>
  <si>
    <t>W610x140,0</t>
  </si>
  <si>
    <t>W24x94</t>
  </si>
  <si>
    <t>W610x155,0</t>
  </si>
  <si>
    <t>W24x104</t>
  </si>
  <si>
    <t>W610x174,0</t>
  </si>
  <si>
    <t>W24x117</t>
  </si>
  <si>
    <t>E=</t>
  </si>
  <si>
    <r>
      <t>kN/cm</t>
    </r>
    <r>
      <rPr>
        <vertAlign val="superscript"/>
        <sz val="11"/>
        <color rgb="FF002060"/>
        <rFont val="Times New Roman"/>
        <family val="1"/>
      </rPr>
      <t>2</t>
    </r>
  </si>
  <si>
    <r>
      <t>r</t>
    </r>
    <r>
      <rPr>
        <vertAlign val="subscript"/>
        <sz val="11"/>
        <color rgb="FFFF0000"/>
        <rFont val="Times New Roman"/>
        <family val="1"/>
      </rPr>
      <t>0</t>
    </r>
    <r>
      <rPr>
        <sz val="11"/>
        <color rgb="FFFF0000"/>
        <rFont val="Times New Roman"/>
        <family val="1"/>
      </rPr>
      <t>=</t>
    </r>
  </si>
  <si>
    <r>
      <t>A</t>
    </r>
    <r>
      <rPr>
        <vertAlign val="subscript"/>
        <sz val="11"/>
        <color rgb="FF0000FF"/>
        <rFont val="Times New Roman"/>
        <family val="1"/>
      </rPr>
      <t>g</t>
    </r>
    <r>
      <rPr>
        <sz val="11"/>
        <color rgb="FF0000FF"/>
        <rFont val="Times New Roman"/>
        <family val="1"/>
      </rPr>
      <t>=</t>
    </r>
  </si>
  <si>
    <r>
      <t>cm</t>
    </r>
    <r>
      <rPr>
        <vertAlign val="superscript"/>
        <sz val="11"/>
        <color rgb="FF0000FF"/>
        <rFont val="Times New Roman"/>
        <family val="1"/>
      </rPr>
      <t>2</t>
    </r>
  </si>
  <si>
    <t>G=</t>
  </si>
  <si>
    <r>
      <t>N</t>
    </r>
    <r>
      <rPr>
        <vertAlign val="subscript"/>
        <sz val="11"/>
        <color rgb="FFFF0000"/>
        <rFont val="Times New Roman"/>
        <family val="1"/>
      </rPr>
      <t>ex</t>
    </r>
    <r>
      <rPr>
        <sz val="11"/>
        <color rgb="FFFF0000"/>
        <rFont val="Times New Roman"/>
        <family val="1"/>
      </rPr>
      <t>=</t>
    </r>
  </si>
  <si>
    <r>
      <t>I</t>
    </r>
    <r>
      <rPr>
        <vertAlign val="subscript"/>
        <sz val="11"/>
        <color rgb="FF0000FF"/>
        <rFont val="Times New Roman"/>
        <family val="1"/>
      </rPr>
      <t>x</t>
    </r>
    <r>
      <rPr>
        <sz val="11"/>
        <color rgb="FF0000FF"/>
        <rFont val="Times New Roman"/>
        <family val="1"/>
      </rPr>
      <t>=</t>
    </r>
  </si>
  <si>
    <r>
      <t>cm</t>
    </r>
    <r>
      <rPr>
        <vertAlign val="superscript"/>
        <sz val="11"/>
        <color rgb="FF0000FF"/>
        <rFont val="Times New Roman"/>
        <family val="1"/>
      </rPr>
      <t>4</t>
    </r>
  </si>
  <si>
    <r>
      <t>f</t>
    </r>
    <r>
      <rPr>
        <vertAlign val="subscript"/>
        <sz val="11"/>
        <color rgb="FF002060"/>
        <rFont val="Times New Roman"/>
        <family val="1"/>
      </rPr>
      <t>y</t>
    </r>
    <r>
      <rPr>
        <sz val="11"/>
        <color rgb="FF002060"/>
        <rFont val="Times New Roman"/>
        <family val="1"/>
      </rPr>
      <t>=</t>
    </r>
  </si>
  <si>
    <r>
      <t>N</t>
    </r>
    <r>
      <rPr>
        <vertAlign val="subscript"/>
        <sz val="11"/>
        <color rgb="FFFF0000"/>
        <rFont val="Times New Roman"/>
        <family val="1"/>
      </rPr>
      <t>ey</t>
    </r>
    <r>
      <rPr>
        <sz val="11"/>
        <color rgb="FFFF0000"/>
        <rFont val="Times New Roman"/>
        <family val="1"/>
      </rPr>
      <t>=</t>
    </r>
  </si>
  <si>
    <r>
      <t>r</t>
    </r>
    <r>
      <rPr>
        <vertAlign val="subscript"/>
        <sz val="11"/>
        <color rgb="FF0000FF"/>
        <rFont val="Times New Roman"/>
        <family val="1"/>
      </rPr>
      <t>x</t>
    </r>
    <r>
      <rPr>
        <sz val="11"/>
        <color rgb="FF0000FF"/>
        <rFont val="Times New Roman"/>
        <family val="1"/>
      </rPr>
      <t>=</t>
    </r>
  </si>
  <si>
    <r>
      <t>cm</t>
    </r>
    <r>
      <rPr>
        <sz val="11"/>
        <color theme="1"/>
        <rFont val="Calibri"/>
        <family val="2"/>
        <scheme val="minor"/>
      </rPr>
      <t/>
    </r>
  </si>
  <si>
    <r>
      <t>N</t>
    </r>
    <r>
      <rPr>
        <vertAlign val="subscript"/>
        <sz val="11"/>
        <color rgb="FFFF0000"/>
        <rFont val="Times New Roman"/>
        <family val="1"/>
      </rPr>
      <t>ez</t>
    </r>
    <r>
      <rPr>
        <sz val="11"/>
        <color rgb="FFFF0000"/>
        <rFont val="Times New Roman"/>
        <family val="1"/>
      </rPr>
      <t>=</t>
    </r>
  </si>
  <si>
    <r>
      <t>I</t>
    </r>
    <r>
      <rPr>
        <vertAlign val="subscript"/>
        <sz val="11"/>
        <color rgb="FF0000FF"/>
        <rFont val="Times New Roman"/>
        <family val="1"/>
      </rPr>
      <t>y</t>
    </r>
    <r>
      <rPr>
        <sz val="11"/>
        <color rgb="FF0000FF"/>
        <rFont val="Times New Roman"/>
        <family val="1"/>
      </rPr>
      <t>=</t>
    </r>
  </si>
  <si>
    <r>
      <rPr>
        <sz val="11"/>
        <color rgb="FF002060"/>
        <rFont val="Symbol"/>
        <family val="1"/>
        <charset val="2"/>
      </rPr>
      <t>g</t>
    </r>
    <r>
      <rPr>
        <vertAlign val="subscript"/>
        <sz val="11"/>
        <color rgb="FF002060"/>
        <rFont val="Times New Roman"/>
        <family val="1"/>
      </rPr>
      <t>a1</t>
    </r>
    <r>
      <rPr>
        <sz val="11"/>
        <color rgb="FF002060"/>
        <rFont val="Times New Roman"/>
        <family val="1"/>
      </rPr>
      <t>=</t>
    </r>
  </si>
  <si>
    <r>
      <t>N</t>
    </r>
    <r>
      <rPr>
        <vertAlign val="subscript"/>
        <sz val="11"/>
        <color rgb="FFFF0000"/>
        <rFont val="Times New Roman"/>
        <family val="1"/>
      </rPr>
      <t>e</t>
    </r>
    <r>
      <rPr>
        <sz val="11"/>
        <color rgb="FFFF0000"/>
        <rFont val="Times New Roman"/>
        <family val="1"/>
      </rPr>
      <t>=</t>
    </r>
  </si>
  <si>
    <r>
      <t>r</t>
    </r>
    <r>
      <rPr>
        <vertAlign val="subscript"/>
        <sz val="11"/>
        <color rgb="FF0000FF"/>
        <rFont val="Times New Roman"/>
        <family val="1"/>
      </rPr>
      <t>y</t>
    </r>
    <r>
      <rPr>
        <sz val="11"/>
        <color rgb="FF0000FF"/>
        <rFont val="Times New Roman"/>
        <family val="1"/>
      </rPr>
      <t>=</t>
    </r>
  </si>
  <si>
    <r>
      <t>(b/t)</t>
    </r>
    <r>
      <rPr>
        <vertAlign val="subscript"/>
        <sz val="11"/>
        <color theme="9" tint="-0.499984740745262"/>
        <rFont val="Times New Roman"/>
        <family val="1"/>
      </rPr>
      <t>a</t>
    </r>
    <r>
      <rPr>
        <sz val="11"/>
        <color theme="9" tint="-0.499984740745262"/>
        <rFont val="Times New Roman"/>
        <family val="1"/>
      </rPr>
      <t>=</t>
    </r>
  </si>
  <si>
    <r>
      <rPr>
        <sz val="11"/>
        <color rgb="FFFF0000"/>
        <rFont val="Symbol"/>
        <family val="1"/>
        <charset val="2"/>
      </rPr>
      <t>l</t>
    </r>
    <r>
      <rPr>
        <vertAlign val="subscript"/>
        <sz val="11"/>
        <color rgb="FFFF0000"/>
        <rFont val="Times New Roman"/>
        <family val="1"/>
      </rPr>
      <t>0</t>
    </r>
    <r>
      <rPr>
        <sz val="11"/>
        <color rgb="FFFF0000"/>
        <rFont val="Times New Roman"/>
        <family val="1"/>
      </rPr>
      <t>=</t>
    </r>
  </si>
  <si>
    <r>
      <t>I</t>
    </r>
    <r>
      <rPr>
        <vertAlign val="subscript"/>
        <sz val="11"/>
        <color rgb="FF0000FF"/>
        <rFont val="Times New Roman"/>
        <family val="1"/>
      </rPr>
      <t>t</t>
    </r>
    <r>
      <rPr>
        <sz val="11"/>
        <color rgb="FF0000FF"/>
        <rFont val="Times New Roman"/>
        <family val="1"/>
      </rPr>
      <t>=</t>
    </r>
  </si>
  <si>
    <r>
      <t>(b/t)</t>
    </r>
    <r>
      <rPr>
        <vertAlign val="subscript"/>
        <sz val="11"/>
        <color theme="9" tint="-0.499984740745262"/>
        <rFont val="Times New Roman"/>
        <family val="1"/>
      </rPr>
      <t>lim</t>
    </r>
    <r>
      <rPr>
        <sz val="11"/>
        <color theme="9" tint="-0.499984740745262"/>
        <rFont val="Times New Roman"/>
        <family val="1"/>
      </rPr>
      <t>=</t>
    </r>
  </si>
  <si>
    <r>
      <rPr>
        <sz val="11"/>
        <color rgb="FFFF0000"/>
        <rFont val="Symbol"/>
        <family val="1"/>
        <charset val="2"/>
      </rPr>
      <t>c</t>
    </r>
    <r>
      <rPr>
        <sz val="11"/>
        <color rgb="FFFF0000"/>
        <rFont val="Times New Roman"/>
        <family val="1"/>
      </rPr>
      <t>=</t>
    </r>
  </si>
  <si>
    <r>
      <t>C</t>
    </r>
    <r>
      <rPr>
        <vertAlign val="subscript"/>
        <sz val="11"/>
        <color rgb="FF0000FF"/>
        <rFont val="Times New Roman"/>
        <family val="1"/>
      </rPr>
      <t>w</t>
    </r>
    <r>
      <rPr>
        <sz val="11"/>
        <color rgb="FF0000FF"/>
        <rFont val="Times New Roman"/>
        <family val="1"/>
      </rPr>
      <t>=</t>
    </r>
  </si>
  <si>
    <r>
      <t>cm</t>
    </r>
    <r>
      <rPr>
        <vertAlign val="superscript"/>
        <sz val="11"/>
        <color rgb="FF0000FF"/>
        <rFont val="Times New Roman"/>
        <family val="1"/>
      </rPr>
      <t>6</t>
    </r>
  </si>
  <si>
    <r>
      <t>b</t>
    </r>
    <r>
      <rPr>
        <vertAlign val="subscript"/>
        <sz val="11"/>
        <color theme="9" tint="-0.499984740745262"/>
        <rFont val="Times New Roman"/>
        <family val="1"/>
      </rPr>
      <t>ef</t>
    </r>
    <r>
      <rPr>
        <sz val="11"/>
        <color theme="9" tint="-0.499984740745262"/>
        <rFont val="Times New Roman"/>
        <family val="1"/>
      </rPr>
      <t>=</t>
    </r>
  </si>
  <si>
    <r>
      <t>N</t>
    </r>
    <r>
      <rPr>
        <b/>
        <vertAlign val="subscript"/>
        <sz val="11"/>
        <color theme="1"/>
        <rFont val="Times New Roman"/>
        <family val="1"/>
      </rPr>
      <t>c,Rd</t>
    </r>
    <r>
      <rPr>
        <b/>
        <sz val="11"/>
        <color theme="1"/>
        <rFont val="Times New Roman"/>
        <family val="1"/>
      </rPr>
      <t>=</t>
    </r>
  </si>
  <si>
    <r>
      <t>A</t>
    </r>
    <r>
      <rPr>
        <vertAlign val="subscript"/>
        <sz val="11"/>
        <color theme="9" tint="-0.499984740745262"/>
        <rFont val="Times New Roman"/>
        <family val="1"/>
      </rPr>
      <t>ef</t>
    </r>
    <r>
      <rPr>
        <sz val="11"/>
        <color theme="9" tint="-0.499984740745262"/>
        <rFont val="Times New Roman"/>
        <family val="1"/>
      </rPr>
      <t>=</t>
    </r>
  </si>
  <si>
    <r>
      <t>cm</t>
    </r>
    <r>
      <rPr>
        <vertAlign val="superscript"/>
        <sz val="11"/>
        <color theme="9" tint="-0.499984740745262"/>
        <rFont val="Times New Roman"/>
        <family val="1"/>
      </rPr>
      <t>2</t>
    </r>
  </si>
  <si>
    <t>d'=</t>
  </si>
  <si>
    <r>
      <t>Q</t>
    </r>
    <r>
      <rPr>
        <vertAlign val="subscript"/>
        <sz val="11"/>
        <color theme="9" tint="-0.499984740745262"/>
        <rFont val="Times New Roman"/>
        <family val="1"/>
      </rPr>
      <t>a</t>
    </r>
    <r>
      <rPr>
        <sz val="11"/>
        <color theme="9" tint="-0.499984740745262"/>
        <rFont val="Times New Roman"/>
        <family val="1"/>
      </rPr>
      <t>=</t>
    </r>
  </si>
  <si>
    <r>
      <t>t</t>
    </r>
    <r>
      <rPr>
        <vertAlign val="subscript"/>
        <sz val="11"/>
        <color rgb="FF0000FF"/>
        <rFont val="Times New Roman"/>
        <family val="1"/>
      </rPr>
      <t>w</t>
    </r>
    <r>
      <rPr>
        <sz val="11"/>
        <color rgb="FF0000FF"/>
        <rFont val="Times New Roman"/>
        <family val="1"/>
      </rPr>
      <t>=</t>
    </r>
  </si>
  <si>
    <r>
      <t>(b/t)</t>
    </r>
    <r>
      <rPr>
        <vertAlign val="subscript"/>
        <sz val="11"/>
        <color theme="1"/>
        <rFont val="Times New Roman"/>
        <family val="1"/>
      </rPr>
      <t>s</t>
    </r>
    <r>
      <rPr>
        <sz val="11"/>
        <color theme="1"/>
        <rFont val="Times New Roman"/>
        <family val="1"/>
      </rPr>
      <t>=</t>
    </r>
  </si>
  <si>
    <r>
      <t>b</t>
    </r>
    <r>
      <rPr>
        <vertAlign val="subscript"/>
        <sz val="11"/>
        <color rgb="FF0000FF"/>
        <rFont val="Times New Roman"/>
        <family val="1"/>
      </rPr>
      <t>f</t>
    </r>
    <r>
      <rPr>
        <sz val="11"/>
        <color rgb="FF0000FF"/>
        <rFont val="Times New Roman"/>
        <family val="1"/>
      </rPr>
      <t>=</t>
    </r>
  </si>
  <si>
    <r>
      <t>(b/t)</t>
    </r>
    <r>
      <rPr>
        <vertAlign val="subscript"/>
        <sz val="11"/>
        <color theme="1"/>
        <rFont val="Times New Roman"/>
        <family val="1"/>
      </rPr>
      <t>lim</t>
    </r>
    <r>
      <rPr>
        <sz val="11"/>
        <color theme="1"/>
        <rFont val="Times New Roman"/>
        <family val="1"/>
      </rPr>
      <t>=</t>
    </r>
  </si>
  <si>
    <r>
      <t>t</t>
    </r>
    <r>
      <rPr>
        <vertAlign val="subscript"/>
        <sz val="11"/>
        <color rgb="FF0000FF"/>
        <rFont val="Times New Roman"/>
        <family val="1"/>
      </rPr>
      <t>f</t>
    </r>
    <r>
      <rPr>
        <sz val="11"/>
        <color rgb="FF0000FF"/>
        <rFont val="Times New Roman"/>
        <family val="1"/>
      </rPr>
      <t>=</t>
    </r>
  </si>
  <si>
    <r>
      <t>Q</t>
    </r>
    <r>
      <rPr>
        <vertAlign val="subscript"/>
        <sz val="11"/>
        <color theme="1"/>
        <rFont val="Times New Roman"/>
        <family val="1"/>
      </rPr>
      <t>s</t>
    </r>
    <r>
      <rPr>
        <sz val="11"/>
        <color theme="1"/>
        <rFont val="Times New Roman"/>
        <family val="1"/>
      </rPr>
      <t>=</t>
    </r>
  </si>
  <si>
    <t>Q=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</si>
</sst>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vertAlign val="subscript"/>
      <sz val="10"/>
      <color theme="1"/>
      <name val="Courier New"/>
      <family val="3"/>
    </font>
    <font>
      <b/>
      <sz val="11"/>
      <color theme="1"/>
      <name val="Courier New"/>
      <family val="3"/>
    </font>
    <font>
      <b/>
      <vertAlign val="subscript"/>
      <sz val="11"/>
      <color theme="1"/>
      <name val="Courier New"/>
      <family val="3"/>
    </font>
    <font>
      <sz val="11"/>
      <color theme="1"/>
      <name val="Courier New"/>
      <family val="3"/>
    </font>
    <font>
      <b/>
      <vertAlign val="superscript"/>
      <sz val="10"/>
      <color theme="1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002060"/>
      <name val="Times New Roman"/>
      <family val="1"/>
    </font>
    <font>
      <vertAlign val="superscript"/>
      <sz val="11"/>
      <color rgb="FF002060"/>
      <name val="Times New Roman"/>
      <family val="1"/>
    </font>
    <font>
      <sz val="11"/>
      <color rgb="FFFF0000"/>
      <name val="Times New Roman"/>
      <family val="1"/>
    </font>
    <font>
      <vertAlign val="subscript"/>
      <sz val="11"/>
      <color rgb="FFFF0000"/>
      <name val="Times New Roman"/>
      <family val="1"/>
    </font>
    <font>
      <sz val="11"/>
      <color rgb="FF0000FF"/>
      <name val="Times New Roman"/>
      <family val="1"/>
    </font>
    <font>
      <vertAlign val="subscript"/>
      <sz val="11"/>
      <color rgb="FF0000FF"/>
      <name val="Times New Roman"/>
      <family val="1"/>
    </font>
    <font>
      <vertAlign val="superscript"/>
      <sz val="11"/>
      <color rgb="FF0000FF"/>
      <name val="Times New Roman"/>
      <family val="1"/>
    </font>
    <font>
      <vertAlign val="subscript"/>
      <sz val="11"/>
      <color rgb="FF002060"/>
      <name val="Times New Roman"/>
      <family val="1"/>
    </font>
    <font>
      <sz val="11"/>
      <color rgb="FF002060"/>
      <name val="Times New Roman"/>
      <family val="1"/>
      <charset val="2"/>
    </font>
    <font>
      <sz val="11"/>
      <color rgb="FF002060"/>
      <name val="Symbol"/>
      <family val="1"/>
      <charset val="2"/>
    </font>
    <font>
      <sz val="11"/>
      <color theme="9" tint="-0.499984740745262"/>
      <name val="Times New Roman"/>
      <family val="1"/>
    </font>
    <font>
      <vertAlign val="subscript"/>
      <sz val="11"/>
      <color theme="9" tint="-0.499984740745262"/>
      <name val="Times New Roman"/>
      <family val="1"/>
    </font>
    <font>
      <sz val="11"/>
      <color rgb="FFFF0000"/>
      <name val="Times New Roman"/>
      <family val="1"/>
      <charset val="2"/>
    </font>
    <font>
      <sz val="11"/>
      <color rgb="FFFF0000"/>
      <name val="Symbol"/>
      <family val="1"/>
      <charset val="2"/>
    </font>
    <font>
      <b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vertAlign val="superscript"/>
      <sz val="11"/>
      <color theme="9" tint="-0.499984740745262"/>
      <name val="Times New Roman"/>
      <family val="1"/>
    </font>
    <font>
      <vertAlign val="subscript"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3" borderId="0" xfId="0" applyFont="1" applyFill="1"/>
    <xf numFmtId="0" fontId="3" fillId="3" borderId="0" xfId="0" applyFont="1" applyFill="1" applyAlignment="1">
      <alignment horizontal="left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4" fillId="5" borderId="4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8" fillId="4" borderId="4" xfId="0" applyFont="1" applyFill="1" applyBorder="1" applyAlignment="1">
      <alignment horizontal="left" vertical="center"/>
    </xf>
    <xf numFmtId="0" fontId="20" fillId="0" borderId="4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14" fillId="6" borderId="4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228838</xdr:colOff>
      <xdr:row>0</xdr:row>
      <xdr:rowOff>0</xdr:rowOff>
    </xdr:from>
    <xdr:to>
      <xdr:col>21</xdr:col>
      <xdr:colOff>34749</xdr:colOff>
      <xdr:row>11</xdr:row>
      <xdr:rowOff>35720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26ECF6A-32C7-4187-8448-06F9A175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963" y="0"/>
          <a:ext cx="5901911" cy="2550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248138</xdr:colOff>
      <xdr:row>11</xdr:row>
      <xdr:rowOff>89132</xdr:rowOff>
    </xdr:from>
    <xdr:to>
      <xdr:col>17</xdr:col>
      <xdr:colOff>398249</xdr:colOff>
      <xdr:row>18</xdr:row>
      <xdr:rowOff>104452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5F5A297-4367-4A6A-BE08-036F77C4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6263" y="2603732"/>
          <a:ext cx="3807711" cy="1577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81242</xdr:colOff>
      <xdr:row>8</xdr:row>
      <xdr:rowOff>90619</xdr:rowOff>
    </xdr:from>
    <xdr:to>
      <xdr:col>11</xdr:col>
      <xdr:colOff>164167</xdr:colOff>
      <xdr:row>17</xdr:row>
      <xdr:rowOff>120293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7EE5A4B-2A05-4344-9109-F8694B2C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2042" y="1919419"/>
          <a:ext cx="1540250" cy="2087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479D-7479-49C0-8A81-9AB630C61414}">
  <sheetPr>
    <tabColor rgb="FFFF0000"/>
  </sheetPr>
  <dimension ref="A1:K17"/>
  <sheetViews>
    <sheetView showGridLines="0" tabSelected="1" zoomScaleNormal="100" workbookViewId="0">
      <selection activeCell="L25" sqref="L25"/>
    </sheetView>
  </sheetViews>
  <sheetFormatPr defaultRowHeight="15"/>
  <cols>
    <col min="1" max="1" width="4.140625" customWidth="1"/>
    <col min="2" max="2" width="7" customWidth="1"/>
    <col min="3" max="3" width="4.28515625" bestFit="1" customWidth="1"/>
    <col min="4" max="4" width="1.5703125" customWidth="1"/>
    <col min="5" max="5" width="7.85546875" customWidth="1"/>
    <col min="6" max="6" width="6.5703125" customWidth="1"/>
    <col min="7" max="7" width="7.42578125" bestFit="1" customWidth="1"/>
    <col min="8" max="8" width="1.28515625" customWidth="1"/>
    <col min="9" max="9" width="6.7109375" bestFit="1" customWidth="1"/>
    <col min="10" max="10" width="10" customWidth="1"/>
    <col min="11" max="11" width="3.85546875" bestFit="1" customWidth="1"/>
  </cols>
  <sheetData>
    <row r="1" spans="1:11" ht="18" customHeight="1">
      <c r="A1" s="10"/>
      <c r="B1" s="11" t="s">
        <v>75</v>
      </c>
      <c r="C1" s="10"/>
      <c r="D1" s="12"/>
      <c r="E1" s="13" t="s">
        <v>214</v>
      </c>
      <c r="F1" s="14">
        <v>20000</v>
      </c>
      <c r="G1" s="14" t="s">
        <v>215</v>
      </c>
      <c r="I1" s="15" t="s">
        <v>216</v>
      </c>
      <c r="J1" s="15">
        <f>SQRT(B4^2+B6^2)</f>
        <v>10.15685482814439</v>
      </c>
      <c r="K1" s="15" t="s">
        <v>31</v>
      </c>
    </row>
    <row r="2" spans="1:11" ht="18" customHeight="1">
      <c r="A2" s="16" t="s">
        <v>217</v>
      </c>
      <c r="B2" s="17">
        <f>VLOOKUP(B$1,'PERFIL I GERDAU'!A3:X90,9,0)</f>
        <v>23.1</v>
      </c>
      <c r="C2" s="17" t="s">
        <v>218</v>
      </c>
      <c r="D2" s="18"/>
      <c r="E2" s="13" t="s">
        <v>219</v>
      </c>
      <c r="F2" s="14">
        <v>7700</v>
      </c>
      <c r="G2" s="14" t="s">
        <v>215</v>
      </c>
      <c r="I2" s="15" t="s">
        <v>220</v>
      </c>
      <c r="J2" s="15">
        <f>PI()^2*F1*B3/(F4^2)</f>
        <v>3181.7945222854896</v>
      </c>
      <c r="K2" s="15" t="s">
        <v>1</v>
      </c>
    </row>
    <row r="3" spans="1:11" ht="18" customHeight="1">
      <c r="A3" s="16" t="s">
        <v>221</v>
      </c>
      <c r="B3" s="17">
        <f>VLOOKUP(B$1,'PERFIL I GERDAU'!$A$3:$V$90,10,0)</f>
        <v>2291</v>
      </c>
      <c r="C3" s="17" t="s">
        <v>222</v>
      </c>
      <c r="D3" s="18"/>
      <c r="E3" s="13" t="s">
        <v>223</v>
      </c>
      <c r="F3" s="14">
        <v>25</v>
      </c>
      <c r="G3" s="14" t="s">
        <v>215</v>
      </c>
      <c r="I3" s="15" t="s">
        <v>224</v>
      </c>
      <c r="J3" s="15">
        <f>PI()^2*F1*B5/(F4^2)</f>
        <v>126.38293388388458</v>
      </c>
      <c r="K3" s="15" t="s">
        <v>1</v>
      </c>
    </row>
    <row r="4" spans="1:11" ht="18" customHeight="1">
      <c r="A4" s="16" t="s">
        <v>225</v>
      </c>
      <c r="B4" s="17">
        <f>VLOOKUP(B$1,'PERFIL I GERDAU'!$A$3:$V$90,12,0)</f>
        <v>9.9600000000000009</v>
      </c>
      <c r="C4" s="17" t="s">
        <v>226</v>
      </c>
      <c r="D4" s="18"/>
      <c r="E4" s="13" t="s">
        <v>0</v>
      </c>
      <c r="F4" s="14">
        <v>377</v>
      </c>
      <c r="G4" s="14" t="s">
        <v>31</v>
      </c>
      <c r="I4" s="15" t="s">
        <v>227</v>
      </c>
      <c r="J4" s="15">
        <f>(PI()^2*F1*B8/(F4^2)+F2*B7)/(J1^2)</f>
        <v>374.49450790139099</v>
      </c>
      <c r="K4" s="15" t="s">
        <v>1</v>
      </c>
    </row>
    <row r="5" spans="1:11" ht="18" customHeight="1">
      <c r="A5" s="16" t="s">
        <v>228</v>
      </c>
      <c r="B5" s="17">
        <f>VLOOKUP(B$1,'PERFIL I GERDAU'!$A$3:$V$90,14,0)</f>
        <v>91</v>
      </c>
      <c r="C5" s="17" t="s">
        <v>222</v>
      </c>
      <c r="D5" s="18"/>
      <c r="E5" s="19" t="s">
        <v>229</v>
      </c>
      <c r="F5" s="14">
        <v>1.1000000000000001</v>
      </c>
      <c r="G5" s="14"/>
      <c r="I5" s="15" t="s">
        <v>230</v>
      </c>
      <c r="J5" s="15">
        <f>SMALL(J2:J4,1)</f>
        <v>126.38293388388458</v>
      </c>
      <c r="K5" s="15" t="s">
        <v>1</v>
      </c>
    </row>
    <row r="6" spans="1:11" ht="18" customHeight="1">
      <c r="A6" s="16" t="s">
        <v>231</v>
      </c>
      <c r="B6" s="17">
        <f>VLOOKUP(B$1,'PERFIL I GERDAU'!$A$3:$V$90,16,0)</f>
        <v>1.99</v>
      </c>
      <c r="C6" s="17" t="s">
        <v>226</v>
      </c>
      <c r="D6" s="18"/>
      <c r="E6" s="20" t="s">
        <v>232</v>
      </c>
      <c r="F6" s="20">
        <f>B10/B11</f>
        <v>45.833333333333336</v>
      </c>
      <c r="G6" s="20"/>
      <c r="I6" s="21" t="s">
        <v>233</v>
      </c>
      <c r="J6" s="15">
        <f>SQRT(F14*B2*F3/J5)</f>
        <v>2.1062478591045215</v>
      </c>
      <c r="K6" s="15"/>
    </row>
    <row r="7" spans="1:11" ht="18" customHeight="1">
      <c r="A7" s="16" t="s">
        <v>234</v>
      </c>
      <c r="B7" s="17">
        <f>VLOOKUP(B$1,'PERFIL I GERDAU'!$A$3:$V$90,19,0)</f>
        <v>2.54</v>
      </c>
      <c r="C7" s="17" t="s">
        <v>222</v>
      </c>
      <c r="D7" s="18"/>
      <c r="E7" s="20" t="s">
        <v>235</v>
      </c>
      <c r="F7" s="20">
        <f>1.49*SQRT(F1/F3)</f>
        <v>42.143564158718235</v>
      </c>
      <c r="G7" s="20"/>
      <c r="I7" s="21" t="s">
        <v>236</v>
      </c>
      <c r="J7" s="15">
        <f>IF(J6&lt;=1.5,0.658^(J6^2),0.877/(J6^2))</f>
        <v>0.19768815117738386</v>
      </c>
      <c r="K7" s="15"/>
    </row>
    <row r="8" spans="1:11" ht="18" customHeight="1">
      <c r="A8" s="16" t="s">
        <v>237</v>
      </c>
      <c r="B8" s="17">
        <f>VLOOKUP(B$1,'PERFIL I GERDAU'!$A$3:$V$90,20,0)</f>
        <v>13735</v>
      </c>
      <c r="C8" s="17" t="s">
        <v>238</v>
      </c>
      <c r="D8" s="18"/>
      <c r="E8" s="20" t="s">
        <v>239</v>
      </c>
      <c r="F8" s="20">
        <f>IF(1.92*B11*SQRT(F1/F3)*(1-0.34/F6*SQRT(F1/F3))&gt;(B10),(B10),1.92*B11*SQRT(F1/F3)*(1-0.34/F6*SQRT(F1/F3)))</f>
        <v>20.597507290751796</v>
      </c>
      <c r="G8" s="20" t="s">
        <v>31</v>
      </c>
      <c r="I8" s="22" t="s">
        <v>240</v>
      </c>
      <c r="J8" s="22">
        <f>ROUNDDOWN(J7*F14*B2*F3/F5,0)</f>
        <v>100</v>
      </c>
      <c r="K8" s="22" t="s">
        <v>1</v>
      </c>
    </row>
    <row r="9" spans="1:11" ht="18" customHeight="1">
      <c r="D9" s="12"/>
      <c r="E9" s="20" t="s">
        <v>241</v>
      </c>
      <c r="F9" s="20">
        <f>B2-(B10-F8)*B11</f>
        <v>22.426803499560865</v>
      </c>
      <c r="G9" s="20" t="s">
        <v>242</v>
      </c>
    </row>
    <row r="10" spans="1:11" ht="18" customHeight="1">
      <c r="A10" s="23" t="s">
        <v>243</v>
      </c>
      <c r="B10" s="24">
        <f>VLOOKUP(B$1,'PERFIL I GERDAU'!$A$3:$V$90,8,0)/10</f>
        <v>22</v>
      </c>
      <c r="C10" s="24" t="s">
        <v>226</v>
      </c>
      <c r="D10" s="12"/>
      <c r="E10" s="20" t="s">
        <v>244</v>
      </c>
      <c r="F10" s="20">
        <f>F9/B2</f>
        <v>0.97085729435328416</v>
      </c>
      <c r="G10" s="20"/>
    </row>
    <row r="11" spans="1:11" ht="18" customHeight="1">
      <c r="A11" s="23" t="s">
        <v>245</v>
      </c>
      <c r="B11" s="24">
        <f>VLOOKUP(B$1,'PERFIL I GERDAU'!$A$3:$V$90,5,0)/10</f>
        <v>0.48</v>
      </c>
      <c r="C11" s="24" t="s">
        <v>226</v>
      </c>
      <c r="D11" s="12"/>
      <c r="E11" s="25" t="s">
        <v>246</v>
      </c>
      <c r="F11" s="25">
        <f>(B12/2)/B13</f>
        <v>9.5283018867924518</v>
      </c>
      <c r="G11" s="25"/>
    </row>
    <row r="12" spans="1:11" ht="18" customHeight="1">
      <c r="A12" s="23" t="s">
        <v>247</v>
      </c>
      <c r="B12" s="24">
        <f>VLOOKUP(B$1,'PERFIL I GERDAU'!$A$3:$V$90,4,0)/10</f>
        <v>10.1</v>
      </c>
      <c r="C12" s="24" t="s">
        <v>226</v>
      </c>
      <c r="D12" s="12"/>
      <c r="E12" s="25" t="s">
        <v>248</v>
      </c>
      <c r="F12" s="25">
        <f>0.56*SQRT(F1/F3)</f>
        <v>15.839191898578667</v>
      </c>
      <c r="G12" s="25"/>
    </row>
    <row r="13" spans="1:11" ht="18" customHeight="1">
      <c r="A13" s="23" t="s">
        <v>249</v>
      </c>
      <c r="B13" s="24">
        <f>VLOOKUP(B$1,'PERFIL I GERDAU'!$A$3:$V$90,6,0)/10</f>
        <v>0.53</v>
      </c>
      <c r="C13" s="24" t="s">
        <v>226</v>
      </c>
      <c r="D13" s="12"/>
      <c r="E13" s="25" t="s">
        <v>250</v>
      </c>
      <c r="F13" s="25">
        <f>IF(F11&lt;=F12,1,IF(F11&gt;1.03*SQRT(F1/F3),0.69*F1/(F3*F11^2),1.415-0.74*F11*SQRT(F3/F1)))</f>
        <v>1</v>
      </c>
      <c r="G13" s="25"/>
    </row>
    <row r="14" spans="1:11" ht="18" customHeight="1">
      <c r="D14" s="26"/>
      <c r="E14" s="15" t="s">
        <v>251</v>
      </c>
      <c r="F14" s="15">
        <f>F10*F13</f>
        <v>0.97085729435328416</v>
      </c>
      <c r="G14" s="15"/>
    </row>
    <row r="15" spans="1:11" ht="18" customHeight="1">
      <c r="D15" s="26"/>
    </row>
    <row r="16" spans="1:11" ht="18" customHeight="1">
      <c r="D16" s="26"/>
    </row>
    <row r="17" spans="4:4" ht="18" customHeight="1">
      <c r="D17" s="2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488D7C-C2DB-4444-9564-8F27A58E91C0}">
          <x14:formula1>
            <xm:f>'PERFIL I GERDAU'!$A$3:$A$90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0AAB7-5D0B-4A2C-9708-EE9B18132666}">
  <sheetPr>
    <pageSetUpPr fitToPage="1"/>
  </sheetPr>
  <dimension ref="A1:X90"/>
  <sheetViews>
    <sheetView zoomScaleNormal="100" workbookViewId="0">
      <selection activeCell="G51" sqref="G51"/>
    </sheetView>
  </sheetViews>
  <sheetFormatPr defaultColWidth="9.140625" defaultRowHeight="15.75"/>
  <cols>
    <col min="1" max="1" width="17.28515625" style="9" bestFit="1" customWidth="1"/>
    <col min="2" max="2" width="5.5703125" style="8" bestFit="1" customWidth="1"/>
    <col min="3" max="4" width="4.42578125" style="8" bestFit="1" customWidth="1"/>
    <col min="5" max="6" width="5.5703125" style="8" bestFit="1" customWidth="1"/>
    <col min="7" max="8" width="4.42578125" style="8" bestFit="1" customWidth="1"/>
    <col min="9" max="9" width="6.7109375" style="8" bestFit="1" customWidth="1"/>
    <col min="10" max="11" width="7.85546875" style="8" bestFit="1" customWidth="1"/>
    <col min="12" max="12" width="6.7109375" style="8" bestFit="1" customWidth="1"/>
    <col min="13" max="13" width="9" style="8" bestFit="1" customWidth="1"/>
    <col min="14" max="15" width="6.7109375" style="8" bestFit="1" customWidth="1"/>
    <col min="16" max="16" width="5.5703125" style="8" bestFit="1" customWidth="1"/>
    <col min="17" max="17" width="7.85546875" style="8" bestFit="1" customWidth="1"/>
    <col min="18" max="18" width="5.5703125" style="8" bestFit="1" customWidth="1"/>
    <col min="19" max="19" width="7.85546875" style="8" bestFit="1" customWidth="1"/>
    <col min="20" max="20" width="10.140625" style="8" bestFit="1" customWidth="1"/>
    <col min="21" max="21" width="6.42578125" style="8" bestFit="1" customWidth="1"/>
    <col min="22" max="22" width="14.28515625" style="8" bestFit="1" customWidth="1"/>
    <col min="23" max="24" width="9.85546875" style="8" bestFit="1" customWidth="1"/>
    <col min="25" max="16384" width="9.140625" style="8"/>
  </cols>
  <sheetData>
    <row r="1" spans="1:24" s="3" customFormat="1" ht="17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2" t="s">
        <v>22</v>
      </c>
      <c r="V1" s="2" t="s">
        <v>2</v>
      </c>
      <c r="W1" s="2" t="s">
        <v>23</v>
      </c>
      <c r="X1" s="2" t="s">
        <v>24</v>
      </c>
    </row>
    <row r="2" spans="1:24" s="3" customFormat="1" ht="17.25">
      <c r="A2" s="4" t="s">
        <v>25</v>
      </c>
      <c r="B2" s="4" t="s">
        <v>26</v>
      </c>
      <c r="C2" s="4" t="s">
        <v>27</v>
      </c>
      <c r="D2" s="4" t="s">
        <v>27</v>
      </c>
      <c r="E2" s="4" t="s">
        <v>27</v>
      </c>
      <c r="F2" s="4" t="s">
        <v>27</v>
      </c>
      <c r="G2" s="4" t="s">
        <v>27</v>
      </c>
      <c r="H2" s="4" t="s">
        <v>27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30</v>
      </c>
      <c r="N2" s="4" t="s">
        <v>29</v>
      </c>
      <c r="O2" s="4" t="s">
        <v>30</v>
      </c>
      <c r="P2" s="4" t="s">
        <v>31</v>
      </c>
      <c r="Q2" s="4" t="s">
        <v>30</v>
      </c>
      <c r="R2" s="4" t="s">
        <v>31</v>
      </c>
      <c r="S2" s="4" t="s">
        <v>29</v>
      </c>
      <c r="T2" s="4" t="s">
        <v>32</v>
      </c>
      <c r="U2" s="5" t="s">
        <v>33</v>
      </c>
      <c r="V2" s="5" t="s">
        <v>34</v>
      </c>
      <c r="W2" s="5" t="s">
        <v>35</v>
      </c>
      <c r="X2" s="5" t="s">
        <v>36</v>
      </c>
    </row>
    <row r="3" spans="1:24">
      <c r="A3" s="6" t="s">
        <v>37</v>
      </c>
      <c r="B3" s="6">
        <v>13</v>
      </c>
      <c r="C3" s="6">
        <v>148</v>
      </c>
      <c r="D3" s="6">
        <v>100</v>
      </c>
      <c r="E3" s="6">
        <v>4.3</v>
      </c>
      <c r="F3" s="6">
        <v>4.9000000000000004</v>
      </c>
      <c r="G3" s="6">
        <v>138</v>
      </c>
      <c r="H3" s="6">
        <v>118</v>
      </c>
      <c r="I3" s="6">
        <v>16.600000000000001</v>
      </c>
      <c r="J3" s="6">
        <v>635</v>
      </c>
      <c r="K3" s="6">
        <v>85.8</v>
      </c>
      <c r="L3" s="6">
        <v>6.18</v>
      </c>
      <c r="M3" s="6">
        <v>96.4</v>
      </c>
      <c r="N3" s="6">
        <v>82</v>
      </c>
      <c r="O3" s="6">
        <v>16.399999999999999</v>
      </c>
      <c r="P3" s="6">
        <v>2.2200000000000002</v>
      </c>
      <c r="Q3" s="6">
        <v>25.5</v>
      </c>
      <c r="R3" s="6">
        <v>2.6</v>
      </c>
      <c r="S3" s="6">
        <v>1.72</v>
      </c>
      <c r="T3" s="6">
        <v>4181</v>
      </c>
      <c r="U3" s="7">
        <v>0.67</v>
      </c>
      <c r="V3" s="7" t="s">
        <v>38</v>
      </c>
      <c r="W3" s="7">
        <v>10.199999999999999</v>
      </c>
      <c r="X3" s="7">
        <v>27.49</v>
      </c>
    </row>
    <row r="4" spans="1:24">
      <c r="A4" s="6" t="s">
        <v>39</v>
      </c>
      <c r="B4" s="6">
        <v>18</v>
      </c>
      <c r="C4" s="6">
        <v>153</v>
      </c>
      <c r="D4" s="6">
        <v>102</v>
      </c>
      <c r="E4" s="6">
        <v>5.8</v>
      </c>
      <c r="F4" s="6">
        <v>7.1</v>
      </c>
      <c r="G4" s="6">
        <v>139</v>
      </c>
      <c r="H4" s="6">
        <v>119</v>
      </c>
      <c r="I4" s="6">
        <v>23.4</v>
      </c>
      <c r="J4" s="6">
        <v>939</v>
      </c>
      <c r="K4" s="6">
        <v>122.8</v>
      </c>
      <c r="L4" s="6">
        <v>6.34</v>
      </c>
      <c r="M4" s="6">
        <v>139.4</v>
      </c>
      <c r="N4" s="6">
        <v>126</v>
      </c>
      <c r="O4" s="6">
        <v>24.7</v>
      </c>
      <c r="P4" s="6">
        <v>2.3199999999999998</v>
      </c>
      <c r="Q4" s="6">
        <v>38.5</v>
      </c>
      <c r="R4" s="6">
        <v>2.69</v>
      </c>
      <c r="S4" s="6">
        <v>4.34</v>
      </c>
      <c r="T4" s="6">
        <v>6683</v>
      </c>
      <c r="U4" s="7">
        <v>0.69</v>
      </c>
      <c r="V4" s="7" t="s">
        <v>40</v>
      </c>
      <c r="W4" s="7">
        <v>7.18</v>
      </c>
      <c r="X4" s="7">
        <v>20.48</v>
      </c>
    </row>
    <row r="5" spans="1:24">
      <c r="A5" s="6" t="s">
        <v>41</v>
      </c>
      <c r="B5" s="6">
        <v>22.5</v>
      </c>
      <c r="C5" s="6">
        <v>152</v>
      </c>
      <c r="D5" s="6">
        <v>152</v>
      </c>
      <c r="E5" s="6">
        <v>5.8</v>
      </c>
      <c r="F5" s="6">
        <v>6.6</v>
      </c>
      <c r="G5" s="6">
        <v>139</v>
      </c>
      <c r="H5" s="6">
        <v>119</v>
      </c>
      <c r="I5" s="6">
        <v>29</v>
      </c>
      <c r="J5" s="6">
        <v>1229</v>
      </c>
      <c r="K5" s="6">
        <v>161.69999999999999</v>
      </c>
      <c r="L5" s="6">
        <v>6.51</v>
      </c>
      <c r="M5" s="6">
        <v>179.6</v>
      </c>
      <c r="N5" s="6">
        <v>387</v>
      </c>
      <c r="O5" s="6">
        <v>50.9</v>
      </c>
      <c r="P5" s="6">
        <v>3.65</v>
      </c>
      <c r="Q5" s="6">
        <v>77.900000000000006</v>
      </c>
      <c r="R5" s="6">
        <v>4.0999999999999996</v>
      </c>
      <c r="S5" s="6">
        <v>4.75</v>
      </c>
      <c r="T5" s="6">
        <v>20417</v>
      </c>
      <c r="U5" s="7">
        <v>0.88</v>
      </c>
      <c r="V5" s="7" t="s">
        <v>42</v>
      </c>
      <c r="W5" s="7">
        <v>11.52</v>
      </c>
      <c r="X5" s="7">
        <v>20.48</v>
      </c>
    </row>
    <row r="6" spans="1:24">
      <c r="A6" s="6" t="s">
        <v>43</v>
      </c>
      <c r="B6" s="6">
        <v>24</v>
      </c>
      <c r="C6" s="6">
        <v>160</v>
      </c>
      <c r="D6" s="6">
        <v>102</v>
      </c>
      <c r="E6" s="6">
        <v>6.6</v>
      </c>
      <c r="F6" s="6">
        <v>10.3</v>
      </c>
      <c r="G6" s="6">
        <v>139</v>
      </c>
      <c r="H6" s="6">
        <v>115</v>
      </c>
      <c r="I6" s="6">
        <v>31.5</v>
      </c>
      <c r="J6" s="6">
        <v>1384</v>
      </c>
      <c r="K6" s="6">
        <v>173</v>
      </c>
      <c r="L6" s="6">
        <v>6.63</v>
      </c>
      <c r="M6" s="6">
        <v>197.6</v>
      </c>
      <c r="N6" s="6">
        <v>183</v>
      </c>
      <c r="O6" s="6">
        <v>35.9</v>
      </c>
      <c r="P6" s="6">
        <v>2.41</v>
      </c>
      <c r="Q6" s="6">
        <v>55.8</v>
      </c>
      <c r="R6" s="6">
        <v>2.73</v>
      </c>
      <c r="S6" s="6">
        <v>11.08</v>
      </c>
      <c r="T6" s="6">
        <v>10206</v>
      </c>
      <c r="U6" s="7">
        <v>0.69</v>
      </c>
      <c r="V6" s="7" t="s">
        <v>44</v>
      </c>
      <c r="W6" s="7">
        <v>4.95</v>
      </c>
      <c r="X6" s="7">
        <v>17.48</v>
      </c>
    </row>
    <row r="7" spans="1:24">
      <c r="A7" s="6" t="s">
        <v>45</v>
      </c>
      <c r="B7" s="6">
        <v>29.8</v>
      </c>
      <c r="C7" s="6">
        <v>157</v>
      </c>
      <c r="D7" s="6">
        <v>153</v>
      </c>
      <c r="E7" s="6">
        <v>6.6</v>
      </c>
      <c r="F7" s="6">
        <v>9.3000000000000007</v>
      </c>
      <c r="G7" s="6">
        <v>138</v>
      </c>
      <c r="H7" s="6">
        <v>118</v>
      </c>
      <c r="I7" s="6">
        <v>38.5</v>
      </c>
      <c r="J7" s="6">
        <v>1739</v>
      </c>
      <c r="K7" s="6">
        <v>221.5</v>
      </c>
      <c r="L7" s="6">
        <v>6.72</v>
      </c>
      <c r="M7" s="6">
        <v>247.5</v>
      </c>
      <c r="N7" s="6">
        <v>556</v>
      </c>
      <c r="O7" s="6">
        <v>72.599999999999994</v>
      </c>
      <c r="P7" s="6">
        <v>3.8</v>
      </c>
      <c r="Q7" s="6">
        <v>110.8</v>
      </c>
      <c r="R7" s="6">
        <v>4.18</v>
      </c>
      <c r="S7" s="6">
        <v>10.95</v>
      </c>
      <c r="T7" s="6">
        <v>30277</v>
      </c>
      <c r="U7" s="7">
        <v>0.9</v>
      </c>
      <c r="V7" s="7" t="s">
        <v>46</v>
      </c>
      <c r="W7" s="7">
        <v>8.23</v>
      </c>
      <c r="X7" s="7">
        <v>17.940000000000001</v>
      </c>
    </row>
    <row r="8" spans="1:24">
      <c r="A8" s="6" t="s">
        <v>47</v>
      </c>
      <c r="B8" s="6">
        <v>37.1</v>
      </c>
      <c r="C8" s="6">
        <v>162</v>
      </c>
      <c r="D8" s="6">
        <v>154</v>
      </c>
      <c r="E8" s="6">
        <v>8.1</v>
      </c>
      <c r="F8" s="6">
        <v>11.6</v>
      </c>
      <c r="G8" s="6">
        <v>139</v>
      </c>
      <c r="H8" s="6">
        <v>119</v>
      </c>
      <c r="I8" s="6">
        <v>47.8</v>
      </c>
      <c r="J8" s="6">
        <v>2244</v>
      </c>
      <c r="K8" s="6">
        <v>277</v>
      </c>
      <c r="L8" s="6">
        <v>6.85</v>
      </c>
      <c r="M8" s="6">
        <v>313.5</v>
      </c>
      <c r="N8" s="6">
        <v>707</v>
      </c>
      <c r="O8" s="6">
        <v>91.8</v>
      </c>
      <c r="P8" s="6">
        <v>3.84</v>
      </c>
      <c r="Q8" s="6">
        <v>140.4</v>
      </c>
      <c r="R8" s="6">
        <v>4.22</v>
      </c>
      <c r="S8" s="6">
        <v>20.58</v>
      </c>
      <c r="T8" s="6">
        <v>39930</v>
      </c>
      <c r="U8" s="7">
        <v>0.91</v>
      </c>
      <c r="V8" s="7" t="s">
        <v>48</v>
      </c>
      <c r="W8" s="7">
        <v>6.64</v>
      </c>
      <c r="X8" s="7">
        <v>14.67</v>
      </c>
    </row>
    <row r="9" spans="1:24">
      <c r="A9" s="6" t="s">
        <v>49</v>
      </c>
      <c r="B9" s="6">
        <v>15</v>
      </c>
      <c r="C9" s="6">
        <v>200</v>
      </c>
      <c r="D9" s="6">
        <v>100</v>
      </c>
      <c r="E9" s="6">
        <v>4.3</v>
      </c>
      <c r="F9" s="6">
        <v>5.2</v>
      </c>
      <c r="G9" s="6">
        <v>190</v>
      </c>
      <c r="H9" s="6">
        <v>170</v>
      </c>
      <c r="I9" s="6">
        <v>19.399999999999999</v>
      </c>
      <c r="J9" s="6">
        <v>1305</v>
      </c>
      <c r="K9" s="6">
        <v>130.5</v>
      </c>
      <c r="L9" s="6">
        <v>8.1999999999999993</v>
      </c>
      <c r="M9" s="6">
        <v>147.9</v>
      </c>
      <c r="N9" s="6">
        <v>87</v>
      </c>
      <c r="O9" s="6">
        <v>17.399999999999999</v>
      </c>
      <c r="P9" s="6">
        <v>2.12</v>
      </c>
      <c r="Q9" s="6">
        <v>27.3</v>
      </c>
      <c r="R9" s="6">
        <v>2.5499999999999998</v>
      </c>
      <c r="S9" s="6">
        <v>2.0499999999999998</v>
      </c>
      <c r="T9" s="6">
        <v>8222</v>
      </c>
      <c r="U9" s="7">
        <v>0.77</v>
      </c>
      <c r="V9" s="7" t="s">
        <v>50</v>
      </c>
      <c r="W9" s="7">
        <v>9.6199999999999992</v>
      </c>
      <c r="X9" s="7">
        <v>39.44</v>
      </c>
    </row>
    <row r="10" spans="1:24">
      <c r="A10" s="6" t="s">
        <v>51</v>
      </c>
      <c r="B10" s="6">
        <v>19.3</v>
      </c>
      <c r="C10" s="6">
        <v>203</v>
      </c>
      <c r="D10" s="6">
        <v>102</v>
      </c>
      <c r="E10" s="6">
        <v>5.8</v>
      </c>
      <c r="F10" s="6">
        <v>6.5</v>
      </c>
      <c r="G10" s="6">
        <v>190</v>
      </c>
      <c r="H10" s="6">
        <v>170</v>
      </c>
      <c r="I10" s="6">
        <v>25.1</v>
      </c>
      <c r="J10" s="6">
        <v>1686</v>
      </c>
      <c r="K10" s="6">
        <v>166.1</v>
      </c>
      <c r="L10" s="6">
        <v>8.19</v>
      </c>
      <c r="M10" s="6">
        <v>190.6</v>
      </c>
      <c r="N10" s="6">
        <v>116</v>
      </c>
      <c r="O10" s="6">
        <v>22.7</v>
      </c>
      <c r="P10" s="6">
        <v>2.14</v>
      </c>
      <c r="Q10" s="6">
        <v>35.9</v>
      </c>
      <c r="R10" s="6">
        <v>2.59</v>
      </c>
      <c r="S10" s="6">
        <v>4.0199999999999996</v>
      </c>
      <c r="T10" s="6">
        <v>11098</v>
      </c>
      <c r="U10" s="7">
        <v>0.79</v>
      </c>
      <c r="V10" s="7" t="s">
        <v>52</v>
      </c>
      <c r="W10" s="7">
        <v>7.85</v>
      </c>
      <c r="X10" s="7">
        <v>29.31</v>
      </c>
    </row>
    <row r="11" spans="1:24">
      <c r="A11" s="6" t="s">
        <v>53</v>
      </c>
      <c r="B11" s="6">
        <v>22.5</v>
      </c>
      <c r="C11" s="6">
        <v>206</v>
      </c>
      <c r="D11" s="6">
        <v>102</v>
      </c>
      <c r="E11" s="6">
        <v>6.2</v>
      </c>
      <c r="F11" s="6">
        <v>8</v>
      </c>
      <c r="G11" s="6">
        <v>190</v>
      </c>
      <c r="H11" s="6">
        <v>170</v>
      </c>
      <c r="I11" s="6">
        <v>29</v>
      </c>
      <c r="J11" s="6">
        <v>2029</v>
      </c>
      <c r="K11" s="6">
        <v>197</v>
      </c>
      <c r="L11" s="6">
        <v>8.3699999999999992</v>
      </c>
      <c r="M11" s="6">
        <v>225.5</v>
      </c>
      <c r="N11" s="6">
        <v>142</v>
      </c>
      <c r="O11" s="6">
        <v>27.9</v>
      </c>
      <c r="P11" s="6">
        <v>2.2200000000000002</v>
      </c>
      <c r="Q11" s="6">
        <v>43.9</v>
      </c>
      <c r="R11" s="6">
        <v>2.63</v>
      </c>
      <c r="S11" s="6">
        <v>6.18</v>
      </c>
      <c r="T11" s="6">
        <v>13868</v>
      </c>
      <c r="U11" s="7">
        <v>0.79</v>
      </c>
      <c r="V11" s="7" t="s">
        <v>54</v>
      </c>
      <c r="W11" s="7">
        <v>6.38</v>
      </c>
      <c r="X11" s="7">
        <v>27.42</v>
      </c>
    </row>
    <row r="12" spans="1:24">
      <c r="A12" s="6" t="s">
        <v>55</v>
      </c>
      <c r="B12" s="6">
        <v>26.6</v>
      </c>
      <c r="C12" s="6">
        <v>207</v>
      </c>
      <c r="D12" s="6">
        <v>133</v>
      </c>
      <c r="E12" s="6">
        <v>5.8</v>
      </c>
      <c r="F12" s="6">
        <v>8.4</v>
      </c>
      <c r="G12" s="6">
        <v>190</v>
      </c>
      <c r="H12" s="6">
        <v>170</v>
      </c>
      <c r="I12" s="6">
        <v>34.200000000000003</v>
      </c>
      <c r="J12" s="6">
        <v>2611</v>
      </c>
      <c r="K12" s="6">
        <v>252.3</v>
      </c>
      <c r="L12" s="6">
        <v>8.73</v>
      </c>
      <c r="M12" s="6">
        <v>282.3</v>
      </c>
      <c r="N12" s="6">
        <v>330</v>
      </c>
      <c r="O12" s="6">
        <v>49.6</v>
      </c>
      <c r="P12" s="6">
        <v>3.1</v>
      </c>
      <c r="Q12" s="6">
        <v>76.3</v>
      </c>
      <c r="R12" s="6">
        <v>3.54</v>
      </c>
      <c r="S12" s="6">
        <v>7.65</v>
      </c>
      <c r="T12" s="6">
        <v>32477</v>
      </c>
      <c r="U12" s="7">
        <v>0.92</v>
      </c>
      <c r="V12" s="7" t="s">
        <v>56</v>
      </c>
      <c r="W12" s="7">
        <v>7.92</v>
      </c>
      <c r="X12" s="7">
        <v>29.34</v>
      </c>
    </row>
    <row r="13" spans="1:24">
      <c r="A13" s="6" t="s">
        <v>57</v>
      </c>
      <c r="B13" s="6">
        <v>31.3</v>
      </c>
      <c r="C13" s="6">
        <v>210</v>
      </c>
      <c r="D13" s="6">
        <v>134</v>
      </c>
      <c r="E13" s="6">
        <v>6.4</v>
      </c>
      <c r="F13" s="6">
        <v>10.199999999999999</v>
      </c>
      <c r="G13" s="6">
        <v>190</v>
      </c>
      <c r="H13" s="6">
        <v>170</v>
      </c>
      <c r="I13" s="6">
        <v>40.299999999999997</v>
      </c>
      <c r="J13" s="6">
        <v>3168</v>
      </c>
      <c r="K13" s="6">
        <v>301.7</v>
      </c>
      <c r="L13" s="6">
        <v>8.86</v>
      </c>
      <c r="M13" s="6">
        <v>338.6</v>
      </c>
      <c r="N13" s="6">
        <v>410</v>
      </c>
      <c r="O13" s="6">
        <v>61.2</v>
      </c>
      <c r="P13" s="6">
        <v>3.19</v>
      </c>
      <c r="Q13" s="6">
        <v>94</v>
      </c>
      <c r="R13" s="6">
        <v>3.6</v>
      </c>
      <c r="S13" s="6">
        <v>12.59</v>
      </c>
      <c r="T13" s="6">
        <v>40822</v>
      </c>
      <c r="U13" s="7">
        <v>0.93</v>
      </c>
      <c r="V13" s="7" t="s">
        <v>58</v>
      </c>
      <c r="W13" s="7">
        <v>6.57</v>
      </c>
      <c r="X13" s="7">
        <v>26.5</v>
      </c>
    </row>
    <row r="14" spans="1:24">
      <c r="A14" s="6" t="s">
        <v>59</v>
      </c>
      <c r="B14" s="6">
        <v>35.9</v>
      </c>
      <c r="C14" s="6">
        <v>201</v>
      </c>
      <c r="D14" s="6">
        <v>165</v>
      </c>
      <c r="E14" s="6">
        <v>6.2</v>
      </c>
      <c r="F14" s="6">
        <v>10.199999999999999</v>
      </c>
      <c r="G14" s="6">
        <v>181</v>
      </c>
      <c r="H14" s="6">
        <v>161</v>
      </c>
      <c r="I14" s="6">
        <v>45.7</v>
      </c>
      <c r="J14" s="6">
        <v>3437</v>
      </c>
      <c r="K14" s="6">
        <v>342</v>
      </c>
      <c r="L14" s="6">
        <v>8.67</v>
      </c>
      <c r="M14" s="6">
        <v>379.2</v>
      </c>
      <c r="N14" s="6">
        <v>764</v>
      </c>
      <c r="O14" s="6">
        <v>92.6</v>
      </c>
      <c r="P14" s="6">
        <v>4.09</v>
      </c>
      <c r="Q14" s="6">
        <v>141</v>
      </c>
      <c r="R14" s="6">
        <v>4.5</v>
      </c>
      <c r="S14" s="6">
        <v>14.51</v>
      </c>
      <c r="T14" s="6">
        <v>69502</v>
      </c>
      <c r="U14" s="7">
        <v>1.03</v>
      </c>
      <c r="V14" s="7" t="s">
        <v>60</v>
      </c>
      <c r="W14" s="7">
        <v>8.09</v>
      </c>
      <c r="X14" s="7">
        <v>25.9</v>
      </c>
    </row>
    <row r="15" spans="1:24">
      <c r="A15" s="6" t="s">
        <v>61</v>
      </c>
      <c r="B15" s="6">
        <v>41.7</v>
      </c>
      <c r="C15" s="6">
        <v>205</v>
      </c>
      <c r="D15" s="6">
        <v>166</v>
      </c>
      <c r="E15" s="6">
        <v>7.2</v>
      </c>
      <c r="F15" s="6">
        <v>11.8</v>
      </c>
      <c r="G15" s="6">
        <v>181</v>
      </c>
      <c r="H15" s="6">
        <v>157</v>
      </c>
      <c r="I15" s="6">
        <v>53.5</v>
      </c>
      <c r="J15" s="6">
        <v>4114</v>
      </c>
      <c r="K15" s="6">
        <v>401.4</v>
      </c>
      <c r="L15" s="6">
        <v>8.77</v>
      </c>
      <c r="M15" s="6">
        <v>448.6</v>
      </c>
      <c r="N15" s="6">
        <v>901</v>
      </c>
      <c r="O15" s="6">
        <v>108.5</v>
      </c>
      <c r="P15" s="6">
        <v>4.0999999999999996</v>
      </c>
      <c r="Q15" s="6">
        <v>165.7</v>
      </c>
      <c r="R15" s="6">
        <v>4.53</v>
      </c>
      <c r="S15" s="6">
        <v>23.19</v>
      </c>
      <c r="T15" s="6">
        <v>83948</v>
      </c>
      <c r="U15" s="7">
        <v>1.04</v>
      </c>
      <c r="V15" s="7" t="s">
        <v>62</v>
      </c>
      <c r="W15" s="7">
        <v>7.03</v>
      </c>
      <c r="X15" s="7">
        <v>21.86</v>
      </c>
    </row>
    <row r="16" spans="1:24">
      <c r="A16" s="6" t="s">
        <v>63</v>
      </c>
      <c r="B16" s="6">
        <v>46.1</v>
      </c>
      <c r="C16" s="6">
        <v>203</v>
      </c>
      <c r="D16" s="6">
        <v>203</v>
      </c>
      <c r="E16" s="6">
        <v>7.2</v>
      </c>
      <c r="F16" s="6">
        <v>11</v>
      </c>
      <c r="G16" s="6">
        <v>181</v>
      </c>
      <c r="H16" s="6">
        <v>161</v>
      </c>
      <c r="I16" s="6">
        <v>58.6</v>
      </c>
      <c r="J16" s="6">
        <v>4543</v>
      </c>
      <c r="K16" s="6">
        <v>447.6</v>
      </c>
      <c r="L16" s="6">
        <v>8.81</v>
      </c>
      <c r="M16" s="6">
        <v>495.3</v>
      </c>
      <c r="N16" s="6">
        <v>1535</v>
      </c>
      <c r="O16" s="6">
        <v>151.19999999999999</v>
      </c>
      <c r="P16" s="6">
        <v>5.12</v>
      </c>
      <c r="Q16" s="6">
        <v>229.5</v>
      </c>
      <c r="R16" s="6">
        <v>5.58</v>
      </c>
      <c r="S16" s="6">
        <v>22.01</v>
      </c>
      <c r="T16" s="6">
        <v>141342</v>
      </c>
      <c r="U16" s="7">
        <v>1.19</v>
      </c>
      <c r="V16" s="7" t="s">
        <v>64</v>
      </c>
      <c r="W16" s="7">
        <v>9.23</v>
      </c>
      <c r="X16" s="7">
        <v>22.36</v>
      </c>
    </row>
    <row r="17" spans="1:24">
      <c r="A17" s="6" t="s">
        <v>65</v>
      </c>
      <c r="B17" s="6">
        <v>52</v>
      </c>
      <c r="C17" s="6">
        <v>206</v>
      </c>
      <c r="D17" s="6">
        <v>204</v>
      </c>
      <c r="E17" s="6">
        <v>7.9</v>
      </c>
      <c r="F17" s="6">
        <v>12.6</v>
      </c>
      <c r="G17" s="6">
        <v>181</v>
      </c>
      <c r="H17" s="6">
        <v>157</v>
      </c>
      <c r="I17" s="6">
        <v>66.900000000000006</v>
      </c>
      <c r="J17" s="6">
        <v>5298</v>
      </c>
      <c r="K17" s="6">
        <v>514.4</v>
      </c>
      <c r="L17" s="6">
        <v>8.9</v>
      </c>
      <c r="M17" s="6">
        <v>572.5</v>
      </c>
      <c r="N17" s="6">
        <v>1784</v>
      </c>
      <c r="O17" s="6">
        <v>174.9</v>
      </c>
      <c r="P17" s="6">
        <v>5.16</v>
      </c>
      <c r="Q17" s="6">
        <v>265.8</v>
      </c>
      <c r="R17" s="6">
        <v>5.61</v>
      </c>
      <c r="S17" s="6">
        <v>33.340000000000003</v>
      </c>
      <c r="T17" s="6">
        <v>166710</v>
      </c>
      <c r="U17" s="7">
        <v>1.19</v>
      </c>
      <c r="V17" s="7" t="s">
        <v>66</v>
      </c>
      <c r="W17" s="7">
        <v>8.1</v>
      </c>
      <c r="X17" s="7">
        <v>19.850000000000001</v>
      </c>
    </row>
    <row r="18" spans="1:24">
      <c r="A18" s="6" t="s">
        <v>67</v>
      </c>
      <c r="B18" s="6">
        <v>53</v>
      </c>
      <c r="C18" s="6">
        <v>204</v>
      </c>
      <c r="D18" s="6">
        <v>207</v>
      </c>
      <c r="E18" s="6">
        <v>11.3</v>
      </c>
      <c r="F18" s="6">
        <v>11.3</v>
      </c>
      <c r="G18" s="6">
        <v>181</v>
      </c>
      <c r="H18" s="6">
        <v>161</v>
      </c>
      <c r="I18" s="6">
        <v>68.099999999999994</v>
      </c>
      <c r="J18" s="6">
        <v>4977</v>
      </c>
      <c r="K18" s="6">
        <v>488</v>
      </c>
      <c r="L18" s="6">
        <v>8.5500000000000007</v>
      </c>
      <c r="M18" s="6">
        <v>551.29999999999995</v>
      </c>
      <c r="N18" s="6">
        <v>1673</v>
      </c>
      <c r="O18" s="6">
        <v>161.69999999999999</v>
      </c>
      <c r="P18" s="6">
        <v>4.96</v>
      </c>
      <c r="Q18" s="6">
        <v>248.6</v>
      </c>
      <c r="R18" s="6">
        <v>5.57</v>
      </c>
      <c r="S18" s="6">
        <v>31.93</v>
      </c>
      <c r="T18" s="6">
        <v>155075</v>
      </c>
      <c r="U18" s="7">
        <v>1.2</v>
      </c>
      <c r="V18" s="7" t="s">
        <v>68</v>
      </c>
      <c r="W18" s="7">
        <v>9.16</v>
      </c>
      <c r="X18" s="7">
        <v>14.28</v>
      </c>
    </row>
    <row r="19" spans="1:24">
      <c r="A19" s="6" t="s">
        <v>69</v>
      </c>
      <c r="B19" s="6">
        <v>59</v>
      </c>
      <c r="C19" s="6">
        <v>210</v>
      </c>
      <c r="D19" s="6">
        <v>205</v>
      </c>
      <c r="E19" s="6">
        <v>9.1</v>
      </c>
      <c r="F19" s="6">
        <v>14.2</v>
      </c>
      <c r="G19" s="6">
        <v>182</v>
      </c>
      <c r="H19" s="6">
        <v>158</v>
      </c>
      <c r="I19" s="6">
        <v>76</v>
      </c>
      <c r="J19" s="6">
        <v>6140</v>
      </c>
      <c r="K19" s="6">
        <v>584.79999999999995</v>
      </c>
      <c r="L19" s="6">
        <v>8.99</v>
      </c>
      <c r="M19" s="6">
        <v>655.9</v>
      </c>
      <c r="N19" s="6">
        <v>2041</v>
      </c>
      <c r="O19" s="6">
        <v>199.1</v>
      </c>
      <c r="P19" s="6">
        <v>5.18</v>
      </c>
      <c r="Q19" s="6">
        <v>303</v>
      </c>
      <c r="R19" s="6">
        <v>5.64</v>
      </c>
      <c r="S19" s="6">
        <v>47.69</v>
      </c>
      <c r="T19" s="6">
        <v>195418</v>
      </c>
      <c r="U19" s="7">
        <v>1.2</v>
      </c>
      <c r="V19" s="7" t="s">
        <v>70</v>
      </c>
      <c r="W19" s="7">
        <v>7.22</v>
      </c>
      <c r="X19" s="7">
        <v>17.32</v>
      </c>
    </row>
    <row r="20" spans="1:24">
      <c r="A20" s="6" t="s">
        <v>71</v>
      </c>
      <c r="B20" s="6">
        <v>71</v>
      </c>
      <c r="C20" s="6">
        <v>216</v>
      </c>
      <c r="D20" s="6">
        <v>206</v>
      </c>
      <c r="E20" s="6">
        <v>10.199999999999999</v>
      </c>
      <c r="F20" s="6">
        <v>17.399999999999999</v>
      </c>
      <c r="G20" s="6">
        <v>181</v>
      </c>
      <c r="H20" s="6">
        <v>161</v>
      </c>
      <c r="I20" s="6">
        <v>91</v>
      </c>
      <c r="J20" s="6">
        <v>7660</v>
      </c>
      <c r="K20" s="6">
        <v>709.2</v>
      </c>
      <c r="L20" s="6">
        <v>9.17</v>
      </c>
      <c r="M20" s="6">
        <v>803.2</v>
      </c>
      <c r="N20" s="6">
        <v>2537</v>
      </c>
      <c r="O20" s="6">
        <v>246.3</v>
      </c>
      <c r="P20" s="6">
        <v>5.28</v>
      </c>
      <c r="Q20" s="6">
        <v>374.5</v>
      </c>
      <c r="R20" s="6">
        <v>5.7</v>
      </c>
      <c r="S20" s="6">
        <v>81.66</v>
      </c>
      <c r="T20" s="6">
        <v>249976</v>
      </c>
      <c r="U20" s="7">
        <v>1.22</v>
      </c>
      <c r="V20" s="7" t="s">
        <v>72</v>
      </c>
      <c r="W20" s="7">
        <v>5.92</v>
      </c>
      <c r="X20" s="7">
        <v>15.8</v>
      </c>
    </row>
    <row r="21" spans="1:24">
      <c r="A21" s="6" t="s">
        <v>73</v>
      </c>
      <c r="B21" s="6">
        <v>86</v>
      </c>
      <c r="C21" s="6">
        <v>222</v>
      </c>
      <c r="D21" s="6">
        <v>209</v>
      </c>
      <c r="E21" s="6">
        <v>13</v>
      </c>
      <c r="F21" s="6">
        <v>20.6</v>
      </c>
      <c r="G21" s="6">
        <v>181</v>
      </c>
      <c r="H21" s="6">
        <v>157</v>
      </c>
      <c r="I21" s="6">
        <v>110.9</v>
      </c>
      <c r="J21" s="6">
        <v>9498</v>
      </c>
      <c r="K21" s="6">
        <v>855.7</v>
      </c>
      <c r="L21" s="6">
        <v>9.26</v>
      </c>
      <c r="M21" s="6">
        <v>984.2</v>
      </c>
      <c r="N21" s="6">
        <v>3139</v>
      </c>
      <c r="O21" s="6">
        <v>300.39999999999998</v>
      </c>
      <c r="P21" s="6">
        <v>5.32</v>
      </c>
      <c r="Q21" s="6">
        <v>458.7</v>
      </c>
      <c r="R21" s="6">
        <v>5.77</v>
      </c>
      <c r="S21" s="6">
        <v>142.19</v>
      </c>
      <c r="T21" s="6">
        <v>317844</v>
      </c>
      <c r="U21" s="7">
        <v>1.23</v>
      </c>
      <c r="V21" s="7" t="s">
        <v>74</v>
      </c>
      <c r="W21" s="7">
        <v>5.07</v>
      </c>
      <c r="X21" s="7">
        <v>12.06</v>
      </c>
    </row>
    <row r="22" spans="1:24">
      <c r="A22" s="6" t="s">
        <v>75</v>
      </c>
      <c r="B22" s="6">
        <v>17.899999999999999</v>
      </c>
      <c r="C22" s="6">
        <v>251</v>
      </c>
      <c r="D22" s="6">
        <v>101</v>
      </c>
      <c r="E22" s="6">
        <v>4.8</v>
      </c>
      <c r="F22" s="6">
        <v>5.3</v>
      </c>
      <c r="G22" s="6">
        <v>240</v>
      </c>
      <c r="H22" s="6">
        <v>220</v>
      </c>
      <c r="I22" s="6">
        <v>23.1</v>
      </c>
      <c r="J22" s="6">
        <v>2291</v>
      </c>
      <c r="K22" s="6">
        <v>182.6</v>
      </c>
      <c r="L22" s="6">
        <v>9.9600000000000009</v>
      </c>
      <c r="M22" s="6">
        <v>211</v>
      </c>
      <c r="N22" s="6">
        <v>91</v>
      </c>
      <c r="O22" s="6">
        <v>18.100000000000001</v>
      </c>
      <c r="P22" s="6">
        <v>1.99</v>
      </c>
      <c r="Q22" s="6">
        <v>28.8</v>
      </c>
      <c r="R22" s="6">
        <v>2.48</v>
      </c>
      <c r="S22" s="6">
        <v>2.54</v>
      </c>
      <c r="T22" s="6">
        <v>13735</v>
      </c>
      <c r="U22" s="7">
        <v>0.88</v>
      </c>
      <c r="V22" s="7" t="s">
        <v>76</v>
      </c>
      <c r="W22" s="7">
        <v>9.5299999999999994</v>
      </c>
      <c r="X22" s="7">
        <v>45.92</v>
      </c>
    </row>
    <row r="23" spans="1:24">
      <c r="A23" s="6" t="s">
        <v>77</v>
      </c>
      <c r="B23" s="6">
        <v>22.3</v>
      </c>
      <c r="C23" s="6">
        <v>254</v>
      </c>
      <c r="D23" s="6">
        <v>102</v>
      </c>
      <c r="E23" s="6">
        <v>5.8</v>
      </c>
      <c r="F23" s="6">
        <v>6.9</v>
      </c>
      <c r="G23" s="6">
        <v>240</v>
      </c>
      <c r="H23" s="6">
        <v>220</v>
      </c>
      <c r="I23" s="6">
        <v>28.9</v>
      </c>
      <c r="J23" s="6">
        <v>2939</v>
      </c>
      <c r="K23" s="6">
        <v>231.4</v>
      </c>
      <c r="L23" s="6">
        <v>10.09</v>
      </c>
      <c r="M23" s="6">
        <v>267.7</v>
      </c>
      <c r="N23" s="6">
        <v>123</v>
      </c>
      <c r="O23" s="6">
        <v>24.1</v>
      </c>
      <c r="P23" s="6">
        <v>2.06</v>
      </c>
      <c r="Q23" s="6">
        <v>38.4</v>
      </c>
      <c r="R23" s="6">
        <v>2.54</v>
      </c>
      <c r="S23" s="6">
        <v>4.7699999999999996</v>
      </c>
      <c r="T23" s="6">
        <v>18629</v>
      </c>
      <c r="U23" s="7">
        <v>0.89</v>
      </c>
      <c r="V23" s="7" t="s">
        <v>78</v>
      </c>
      <c r="W23" s="7">
        <v>7.39</v>
      </c>
      <c r="X23" s="7">
        <v>37.97</v>
      </c>
    </row>
    <row r="24" spans="1:24">
      <c r="A24" s="6" t="s">
        <v>79</v>
      </c>
      <c r="B24" s="6">
        <v>25.3</v>
      </c>
      <c r="C24" s="6">
        <v>257</v>
      </c>
      <c r="D24" s="6">
        <v>102</v>
      </c>
      <c r="E24" s="6">
        <v>6.1</v>
      </c>
      <c r="F24" s="6">
        <v>8.4</v>
      </c>
      <c r="G24" s="6">
        <v>240</v>
      </c>
      <c r="H24" s="6">
        <v>220</v>
      </c>
      <c r="I24" s="6">
        <v>32.6</v>
      </c>
      <c r="J24" s="6">
        <v>3473</v>
      </c>
      <c r="K24" s="6">
        <v>270.2</v>
      </c>
      <c r="L24" s="6">
        <v>10.31</v>
      </c>
      <c r="M24" s="6">
        <v>311.10000000000002</v>
      </c>
      <c r="N24" s="6">
        <v>149</v>
      </c>
      <c r="O24" s="6">
        <v>29.3</v>
      </c>
      <c r="P24" s="6">
        <v>2.14</v>
      </c>
      <c r="Q24" s="6">
        <v>46.4</v>
      </c>
      <c r="R24" s="6">
        <v>2.58</v>
      </c>
      <c r="S24" s="6">
        <v>7.06</v>
      </c>
      <c r="T24" s="6">
        <v>22955</v>
      </c>
      <c r="U24" s="7">
        <v>0.89</v>
      </c>
      <c r="V24" s="7" t="s">
        <v>80</v>
      </c>
      <c r="W24" s="7">
        <v>6.07</v>
      </c>
      <c r="X24" s="7">
        <v>36.1</v>
      </c>
    </row>
    <row r="25" spans="1:24">
      <c r="A25" s="6" t="s">
        <v>81</v>
      </c>
      <c r="B25" s="6">
        <v>28.4</v>
      </c>
      <c r="C25" s="6">
        <v>260</v>
      </c>
      <c r="D25" s="6">
        <v>102</v>
      </c>
      <c r="E25" s="6">
        <v>6.4</v>
      </c>
      <c r="F25" s="6">
        <v>10</v>
      </c>
      <c r="G25" s="6">
        <v>240</v>
      </c>
      <c r="H25" s="6">
        <v>220</v>
      </c>
      <c r="I25" s="6">
        <v>36.6</v>
      </c>
      <c r="J25" s="6">
        <v>4046</v>
      </c>
      <c r="K25" s="6">
        <v>311.2</v>
      </c>
      <c r="L25" s="6">
        <v>10.51</v>
      </c>
      <c r="M25" s="6">
        <v>357.3</v>
      </c>
      <c r="N25" s="6">
        <v>178</v>
      </c>
      <c r="O25" s="6">
        <v>34.799999999999997</v>
      </c>
      <c r="P25" s="6">
        <v>2.2000000000000002</v>
      </c>
      <c r="Q25" s="6">
        <v>54.9</v>
      </c>
      <c r="R25" s="6">
        <v>2.62</v>
      </c>
      <c r="S25" s="6">
        <v>10.34</v>
      </c>
      <c r="T25" s="6">
        <v>27636</v>
      </c>
      <c r="U25" s="7">
        <v>0.9</v>
      </c>
      <c r="V25" s="7" t="s">
        <v>82</v>
      </c>
      <c r="W25" s="7">
        <v>5.0999999999999996</v>
      </c>
      <c r="X25" s="7">
        <v>34.380000000000003</v>
      </c>
    </row>
    <row r="26" spans="1:24">
      <c r="A26" s="6" t="s">
        <v>83</v>
      </c>
      <c r="B26" s="6">
        <v>32.700000000000003</v>
      </c>
      <c r="C26" s="6">
        <v>258</v>
      </c>
      <c r="D26" s="6">
        <v>146</v>
      </c>
      <c r="E26" s="6">
        <v>6.1</v>
      </c>
      <c r="F26" s="6">
        <v>9.1</v>
      </c>
      <c r="G26" s="6">
        <v>240</v>
      </c>
      <c r="H26" s="6">
        <v>220</v>
      </c>
      <c r="I26" s="6">
        <v>42.1</v>
      </c>
      <c r="J26" s="6">
        <v>4937</v>
      </c>
      <c r="K26" s="6">
        <v>382.7</v>
      </c>
      <c r="L26" s="6">
        <v>10.83</v>
      </c>
      <c r="M26" s="6">
        <v>428.5</v>
      </c>
      <c r="N26" s="6">
        <v>473</v>
      </c>
      <c r="O26" s="6">
        <v>64.8</v>
      </c>
      <c r="P26" s="6">
        <v>3.35</v>
      </c>
      <c r="Q26" s="6">
        <v>99.7</v>
      </c>
      <c r="R26" s="6">
        <v>3.86</v>
      </c>
      <c r="S26" s="6">
        <v>10.44</v>
      </c>
      <c r="T26" s="6">
        <v>73104</v>
      </c>
      <c r="U26" s="7">
        <v>1.07</v>
      </c>
      <c r="V26" s="7" t="s">
        <v>84</v>
      </c>
      <c r="W26" s="7">
        <v>8.02</v>
      </c>
      <c r="X26" s="7">
        <v>36.03</v>
      </c>
    </row>
    <row r="27" spans="1:24">
      <c r="A27" s="6" t="s">
        <v>85</v>
      </c>
      <c r="B27" s="6">
        <v>38.5</v>
      </c>
      <c r="C27" s="6">
        <v>262</v>
      </c>
      <c r="D27" s="6">
        <v>147</v>
      </c>
      <c r="E27" s="6">
        <v>6.6</v>
      </c>
      <c r="F27" s="6">
        <v>11.2</v>
      </c>
      <c r="G27" s="6">
        <v>240</v>
      </c>
      <c r="H27" s="6">
        <v>220</v>
      </c>
      <c r="I27" s="6">
        <v>49.6</v>
      </c>
      <c r="J27" s="6">
        <v>6057</v>
      </c>
      <c r="K27" s="6">
        <v>462.4</v>
      </c>
      <c r="L27" s="6">
        <v>11.05</v>
      </c>
      <c r="M27" s="6">
        <v>517.79999999999995</v>
      </c>
      <c r="N27" s="6">
        <v>594</v>
      </c>
      <c r="O27" s="6">
        <v>80.8</v>
      </c>
      <c r="P27" s="6">
        <v>3.46</v>
      </c>
      <c r="Q27" s="6">
        <v>124.1</v>
      </c>
      <c r="R27" s="6">
        <v>3.93</v>
      </c>
      <c r="S27" s="6">
        <v>17.63</v>
      </c>
      <c r="T27" s="6">
        <v>93242</v>
      </c>
      <c r="U27" s="7">
        <v>1.08</v>
      </c>
      <c r="V27" s="7" t="s">
        <v>86</v>
      </c>
      <c r="W27" s="7">
        <v>6.56</v>
      </c>
      <c r="X27" s="7">
        <v>33.270000000000003</v>
      </c>
    </row>
    <row r="28" spans="1:24">
      <c r="A28" s="6" t="s">
        <v>87</v>
      </c>
      <c r="B28" s="6">
        <v>44.8</v>
      </c>
      <c r="C28" s="6">
        <v>266</v>
      </c>
      <c r="D28" s="6">
        <v>148</v>
      </c>
      <c r="E28" s="6">
        <v>7.6</v>
      </c>
      <c r="F28" s="6">
        <v>13</v>
      </c>
      <c r="G28" s="6">
        <v>240</v>
      </c>
      <c r="H28" s="6">
        <v>220</v>
      </c>
      <c r="I28" s="6">
        <v>57.6</v>
      </c>
      <c r="J28" s="6">
        <v>7158</v>
      </c>
      <c r="K28" s="6">
        <v>538.20000000000005</v>
      </c>
      <c r="L28" s="6">
        <v>11.15</v>
      </c>
      <c r="M28" s="6">
        <v>606.29999999999995</v>
      </c>
      <c r="N28" s="6">
        <v>704</v>
      </c>
      <c r="O28" s="6">
        <v>95.1</v>
      </c>
      <c r="P28" s="6">
        <v>3.5</v>
      </c>
      <c r="Q28" s="6">
        <v>146.4</v>
      </c>
      <c r="R28" s="6">
        <v>3.96</v>
      </c>
      <c r="S28" s="6">
        <v>27.14</v>
      </c>
      <c r="T28" s="6">
        <v>112398</v>
      </c>
      <c r="U28" s="7">
        <v>1.0900000000000001</v>
      </c>
      <c r="V28" s="7" t="s">
        <v>88</v>
      </c>
      <c r="W28" s="7">
        <v>5.69</v>
      </c>
      <c r="X28" s="7">
        <v>28.95</v>
      </c>
    </row>
    <row r="29" spans="1:24">
      <c r="A29" s="6" t="s">
        <v>89</v>
      </c>
      <c r="B29" s="6">
        <v>62</v>
      </c>
      <c r="C29" s="6">
        <v>246</v>
      </c>
      <c r="D29" s="6">
        <v>256</v>
      </c>
      <c r="E29" s="6">
        <v>10.5</v>
      </c>
      <c r="F29" s="6">
        <v>10.7</v>
      </c>
      <c r="G29" s="6">
        <v>225</v>
      </c>
      <c r="H29" s="6">
        <v>201</v>
      </c>
      <c r="I29" s="6">
        <v>79.599999999999994</v>
      </c>
      <c r="J29" s="6">
        <v>8728</v>
      </c>
      <c r="K29" s="6">
        <v>709.6</v>
      </c>
      <c r="L29" s="6">
        <v>10.47</v>
      </c>
      <c r="M29" s="6">
        <v>790.5</v>
      </c>
      <c r="N29" s="6">
        <v>2995</v>
      </c>
      <c r="O29" s="6">
        <v>234</v>
      </c>
      <c r="P29" s="6">
        <v>6.13</v>
      </c>
      <c r="Q29" s="6">
        <v>357.8</v>
      </c>
      <c r="R29" s="6">
        <v>6.89</v>
      </c>
      <c r="S29" s="6">
        <v>33.46</v>
      </c>
      <c r="T29" s="6">
        <v>417130</v>
      </c>
      <c r="U29" s="7">
        <v>1.47</v>
      </c>
      <c r="V29" s="7" t="s">
        <v>90</v>
      </c>
      <c r="W29" s="7">
        <v>11.96</v>
      </c>
      <c r="X29" s="7">
        <v>19.100000000000001</v>
      </c>
    </row>
    <row r="30" spans="1:24">
      <c r="A30" s="6" t="s">
        <v>91</v>
      </c>
      <c r="B30" s="6">
        <v>73</v>
      </c>
      <c r="C30" s="6">
        <v>253</v>
      </c>
      <c r="D30" s="6">
        <v>254</v>
      </c>
      <c r="E30" s="6">
        <v>8.6</v>
      </c>
      <c r="F30" s="6">
        <v>14.2</v>
      </c>
      <c r="G30" s="6">
        <v>225</v>
      </c>
      <c r="H30" s="6">
        <v>201</v>
      </c>
      <c r="I30" s="6">
        <v>92.7</v>
      </c>
      <c r="J30" s="6">
        <v>11257</v>
      </c>
      <c r="K30" s="6">
        <v>889.9</v>
      </c>
      <c r="L30" s="6">
        <v>11.02</v>
      </c>
      <c r="M30" s="6">
        <v>983.3</v>
      </c>
      <c r="N30" s="6">
        <v>3880</v>
      </c>
      <c r="O30" s="6">
        <v>305.5</v>
      </c>
      <c r="P30" s="6">
        <v>6.47</v>
      </c>
      <c r="Q30" s="6">
        <v>463.1</v>
      </c>
      <c r="R30" s="6">
        <v>7.01</v>
      </c>
      <c r="S30" s="6">
        <v>56.94</v>
      </c>
      <c r="T30" s="6">
        <v>552900</v>
      </c>
      <c r="U30" s="7">
        <v>1.48</v>
      </c>
      <c r="V30" s="7" t="s">
        <v>92</v>
      </c>
      <c r="W30" s="7">
        <v>8.94</v>
      </c>
      <c r="X30" s="7">
        <v>23.33</v>
      </c>
    </row>
    <row r="31" spans="1:24">
      <c r="A31" s="6" t="s">
        <v>93</v>
      </c>
      <c r="B31" s="6">
        <v>80</v>
      </c>
      <c r="C31" s="6">
        <v>256</v>
      </c>
      <c r="D31" s="6">
        <v>255</v>
      </c>
      <c r="E31" s="6">
        <v>9.4</v>
      </c>
      <c r="F31" s="6">
        <v>15.6</v>
      </c>
      <c r="G31" s="6">
        <v>225</v>
      </c>
      <c r="H31" s="6">
        <v>201</v>
      </c>
      <c r="I31" s="6">
        <v>101.9</v>
      </c>
      <c r="J31" s="6">
        <v>12550</v>
      </c>
      <c r="K31" s="6">
        <v>980.5</v>
      </c>
      <c r="L31" s="6">
        <v>11.1</v>
      </c>
      <c r="M31" s="6">
        <v>1088.7</v>
      </c>
      <c r="N31" s="6">
        <v>4313</v>
      </c>
      <c r="O31" s="6">
        <v>338.3</v>
      </c>
      <c r="P31" s="6">
        <v>6.51</v>
      </c>
      <c r="Q31" s="6">
        <v>513.1</v>
      </c>
      <c r="R31" s="6">
        <v>7.04</v>
      </c>
      <c r="S31" s="6">
        <v>75.02</v>
      </c>
      <c r="T31" s="6">
        <v>622878</v>
      </c>
      <c r="U31" s="7">
        <v>1.49</v>
      </c>
      <c r="V31" s="7" t="s">
        <v>94</v>
      </c>
      <c r="W31" s="7">
        <v>8.17</v>
      </c>
      <c r="X31" s="7">
        <v>21.36</v>
      </c>
    </row>
    <row r="32" spans="1:24">
      <c r="A32" s="6" t="s">
        <v>95</v>
      </c>
      <c r="B32" s="6">
        <v>85</v>
      </c>
      <c r="C32" s="6">
        <v>254</v>
      </c>
      <c r="D32" s="6">
        <v>260</v>
      </c>
      <c r="E32" s="6">
        <v>14.4</v>
      </c>
      <c r="F32" s="6">
        <v>14.4</v>
      </c>
      <c r="G32" s="6">
        <v>225</v>
      </c>
      <c r="H32" s="6">
        <v>201</v>
      </c>
      <c r="I32" s="6">
        <v>108.5</v>
      </c>
      <c r="J32" s="6">
        <v>12280</v>
      </c>
      <c r="K32" s="6">
        <v>966.9</v>
      </c>
      <c r="L32" s="6">
        <v>10.64</v>
      </c>
      <c r="M32" s="6">
        <v>1093.2</v>
      </c>
      <c r="N32" s="6">
        <v>4225</v>
      </c>
      <c r="O32" s="6">
        <v>325</v>
      </c>
      <c r="P32" s="6">
        <v>6.24</v>
      </c>
      <c r="Q32" s="6">
        <v>499.6</v>
      </c>
      <c r="R32" s="6">
        <v>7</v>
      </c>
      <c r="S32" s="6">
        <v>82.07</v>
      </c>
      <c r="T32" s="6">
        <v>605403</v>
      </c>
      <c r="U32" s="7">
        <v>1.5</v>
      </c>
      <c r="V32" s="7" t="s">
        <v>96</v>
      </c>
      <c r="W32" s="7">
        <v>9.0299999999999994</v>
      </c>
      <c r="X32" s="7">
        <v>13.97</v>
      </c>
    </row>
    <row r="33" spans="1:24">
      <c r="A33" s="6" t="s">
        <v>97</v>
      </c>
      <c r="B33" s="6">
        <v>89</v>
      </c>
      <c r="C33" s="6">
        <v>260</v>
      </c>
      <c r="D33" s="6">
        <v>256</v>
      </c>
      <c r="E33" s="6">
        <v>10.7</v>
      </c>
      <c r="F33" s="6">
        <v>17.3</v>
      </c>
      <c r="G33" s="6">
        <v>225</v>
      </c>
      <c r="H33" s="6">
        <v>201</v>
      </c>
      <c r="I33" s="6">
        <v>113.9</v>
      </c>
      <c r="J33" s="6">
        <v>14237</v>
      </c>
      <c r="K33" s="6">
        <v>1095.0999999999999</v>
      </c>
      <c r="L33" s="6">
        <v>11.18</v>
      </c>
      <c r="M33" s="6">
        <v>1224.4000000000001</v>
      </c>
      <c r="N33" s="6">
        <v>4841</v>
      </c>
      <c r="O33" s="6">
        <v>378.2</v>
      </c>
      <c r="P33" s="6">
        <v>6.52</v>
      </c>
      <c r="Q33" s="6">
        <v>574.29999999999995</v>
      </c>
      <c r="R33" s="6">
        <v>7.06</v>
      </c>
      <c r="S33" s="6">
        <v>102.81</v>
      </c>
      <c r="T33" s="6">
        <v>712351</v>
      </c>
      <c r="U33" s="7">
        <v>1.5</v>
      </c>
      <c r="V33" s="7" t="s">
        <v>98</v>
      </c>
      <c r="W33" s="7">
        <v>7.4</v>
      </c>
      <c r="X33" s="7">
        <v>18.82</v>
      </c>
    </row>
    <row r="34" spans="1:24">
      <c r="A34" s="6" t="s">
        <v>99</v>
      </c>
      <c r="B34" s="6">
        <v>101</v>
      </c>
      <c r="C34" s="6">
        <v>264</v>
      </c>
      <c r="D34" s="6">
        <v>257</v>
      </c>
      <c r="E34" s="6">
        <v>11.9</v>
      </c>
      <c r="F34" s="6">
        <v>19.600000000000001</v>
      </c>
      <c r="G34" s="6">
        <v>225</v>
      </c>
      <c r="H34" s="6">
        <v>201</v>
      </c>
      <c r="I34" s="6">
        <v>128.69999999999999</v>
      </c>
      <c r="J34" s="6">
        <v>16352</v>
      </c>
      <c r="K34" s="6">
        <v>1238.8</v>
      </c>
      <c r="L34" s="6">
        <v>11.27</v>
      </c>
      <c r="M34" s="6">
        <v>1395</v>
      </c>
      <c r="N34" s="6">
        <v>5549</v>
      </c>
      <c r="O34" s="6">
        <v>431.8</v>
      </c>
      <c r="P34" s="6">
        <v>6.57</v>
      </c>
      <c r="Q34" s="6">
        <v>656.3</v>
      </c>
      <c r="R34" s="6">
        <v>7.1</v>
      </c>
      <c r="S34" s="6">
        <v>147.69999999999999</v>
      </c>
      <c r="T34" s="6">
        <v>828031</v>
      </c>
      <c r="U34" s="7">
        <v>1.51</v>
      </c>
      <c r="V34" s="7" t="s">
        <v>100</v>
      </c>
      <c r="W34" s="7">
        <v>6.56</v>
      </c>
      <c r="X34" s="7">
        <v>16.87</v>
      </c>
    </row>
    <row r="35" spans="1:24">
      <c r="A35" s="6" t="s">
        <v>101</v>
      </c>
      <c r="B35" s="6">
        <v>115</v>
      </c>
      <c r="C35" s="6">
        <v>269</v>
      </c>
      <c r="D35" s="6">
        <v>259</v>
      </c>
      <c r="E35" s="6">
        <v>13.5</v>
      </c>
      <c r="F35" s="6">
        <v>22.1</v>
      </c>
      <c r="G35" s="6">
        <v>225</v>
      </c>
      <c r="H35" s="6">
        <v>201</v>
      </c>
      <c r="I35" s="6">
        <v>146.1</v>
      </c>
      <c r="J35" s="6">
        <v>18920</v>
      </c>
      <c r="K35" s="6">
        <v>1406.7</v>
      </c>
      <c r="L35" s="6">
        <v>11.38</v>
      </c>
      <c r="M35" s="6">
        <v>1597.4</v>
      </c>
      <c r="N35" s="6">
        <v>6405</v>
      </c>
      <c r="O35" s="6">
        <v>494.6</v>
      </c>
      <c r="P35" s="6">
        <v>6.62</v>
      </c>
      <c r="Q35" s="6">
        <v>752.7</v>
      </c>
      <c r="R35" s="6">
        <v>7.16</v>
      </c>
      <c r="S35" s="6">
        <v>212</v>
      </c>
      <c r="T35" s="6">
        <v>975265</v>
      </c>
      <c r="U35" s="7">
        <v>1.53</v>
      </c>
      <c r="V35" s="7" t="s">
        <v>102</v>
      </c>
      <c r="W35" s="7">
        <v>5.86</v>
      </c>
      <c r="X35" s="7">
        <v>14.87</v>
      </c>
    </row>
    <row r="36" spans="1:24">
      <c r="A36" s="6" t="s">
        <v>103</v>
      </c>
      <c r="B36" s="6">
        <v>21</v>
      </c>
      <c r="C36" s="6">
        <v>303</v>
      </c>
      <c r="D36" s="6">
        <v>101</v>
      </c>
      <c r="E36" s="6">
        <v>5.0999999999999996</v>
      </c>
      <c r="F36" s="6">
        <v>5.7</v>
      </c>
      <c r="G36" s="6">
        <v>292</v>
      </c>
      <c r="H36" s="6">
        <v>272</v>
      </c>
      <c r="I36" s="6">
        <v>27.2</v>
      </c>
      <c r="J36" s="6">
        <v>3776</v>
      </c>
      <c r="K36" s="6">
        <v>249.2</v>
      </c>
      <c r="L36" s="6">
        <v>11.77</v>
      </c>
      <c r="M36" s="6">
        <v>291.89999999999998</v>
      </c>
      <c r="N36" s="6">
        <v>98</v>
      </c>
      <c r="O36" s="6">
        <v>19.5</v>
      </c>
      <c r="P36" s="6">
        <v>1.9</v>
      </c>
      <c r="Q36" s="6">
        <v>31.4</v>
      </c>
      <c r="R36" s="6">
        <v>2.42</v>
      </c>
      <c r="S36" s="6">
        <v>3.27</v>
      </c>
      <c r="T36" s="6">
        <v>21628</v>
      </c>
      <c r="U36" s="7">
        <v>0.98</v>
      </c>
      <c r="V36" s="7" t="s">
        <v>104</v>
      </c>
      <c r="W36" s="7">
        <v>8.86</v>
      </c>
      <c r="X36" s="7">
        <v>53.25</v>
      </c>
    </row>
    <row r="37" spans="1:24">
      <c r="A37" s="6" t="s">
        <v>105</v>
      </c>
      <c r="B37" s="6">
        <v>23.8</v>
      </c>
      <c r="C37" s="6">
        <v>305</v>
      </c>
      <c r="D37" s="6">
        <v>101</v>
      </c>
      <c r="E37" s="6">
        <v>5.6</v>
      </c>
      <c r="F37" s="6">
        <v>6.7</v>
      </c>
      <c r="G37" s="6">
        <v>292</v>
      </c>
      <c r="H37" s="6">
        <v>272</v>
      </c>
      <c r="I37" s="6">
        <v>30.7</v>
      </c>
      <c r="J37" s="6">
        <v>4346</v>
      </c>
      <c r="K37" s="6">
        <v>285</v>
      </c>
      <c r="L37" s="6">
        <v>11.89</v>
      </c>
      <c r="M37" s="6">
        <v>333.2</v>
      </c>
      <c r="N37" s="6">
        <v>116</v>
      </c>
      <c r="O37" s="6">
        <v>22.9</v>
      </c>
      <c r="P37" s="6">
        <v>1.94</v>
      </c>
      <c r="Q37" s="6">
        <v>36.9</v>
      </c>
      <c r="R37" s="6">
        <v>2.4500000000000002</v>
      </c>
      <c r="S37" s="6">
        <v>4.6500000000000004</v>
      </c>
      <c r="T37" s="6">
        <v>25594</v>
      </c>
      <c r="U37" s="7">
        <v>0.99</v>
      </c>
      <c r="V37" s="7" t="s">
        <v>106</v>
      </c>
      <c r="W37" s="7">
        <v>7.54</v>
      </c>
      <c r="X37" s="7">
        <v>48.5</v>
      </c>
    </row>
    <row r="38" spans="1:24">
      <c r="A38" s="6" t="s">
        <v>107</v>
      </c>
      <c r="B38" s="6">
        <v>28.3</v>
      </c>
      <c r="C38" s="6">
        <v>309</v>
      </c>
      <c r="D38" s="6">
        <v>102</v>
      </c>
      <c r="E38" s="6">
        <v>6</v>
      </c>
      <c r="F38" s="6">
        <v>8.9</v>
      </c>
      <c r="G38" s="6">
        <v>291</v>
      </c>
      <c r="H38" s="6">
        <v>271</v>
      </c>
      <c r="I38" s="6">
        <v>36.5</v>
      </c>
      <c r="J38" s="6">
        <v>5500</v>
      </c>
      <c r="K38" s="6">
        <v>356</v>
      </c>
      <c r="L38" s="6">
        <v>12.28</v>
      </c>
      <c r="M38" s="6">
        <v>412</v>
      </c>
      <c r="N38" s="6">
        <v>158</v>
      </c>
      <c r="O38" s="6">
        <v>31</v>
      </c>
      <c r="P38" s="6">
        <v>2.08</v>
      </c>
      <c r="Q38" s="6">
        <v>49.4</v>
      </c>
      <c r="R38" s="6">
        <v>2.5499999999999998</v>
      </c>
      <c r="S38" s="6">
        <v>8.14</v>
      </c>
      <c r="T38" s="6">
        <v>35441</v>
      </c>
      <c r="U38" s="7">
        <v>1</v>
      </c>
      <c r="V38" s="7" t="s">
        <v>108</v>
      </c>
      <c r="W38" s="7">
        <v>5.73</v>
      </c>
      <c r="X38" s="7">
        <v>45.2</v>
      </c>
    </row>
    <row r="39" spans="1:24">
      <c r="A39" s="6" t="s">
        <v>109</v>
      </c>
      <c r="B39" s="6">
        <v>32.700000000000003</v>
      </c>
      <c r="C39" s="6">
        <v>313</v>
      </c>
      <c r="D39" s="6">
        <v>102</v>
      </c>
      <c r="E39" s="6">
        <v>6.6</v>
      </c>
      <c r="F39" s="6">
        <v>10.8</v>
      </c>
      <c r="G39" s="6">
        <v>291</v>
      </c>
      <c r="H39" s="6">
        <v>271</v>
      </c>
      <c r="I39" s="6">
        <v>42.1</v>
      </c>
      <c r="J39" s="6">
        <v>6570</v>
      </c>
      <c r="K39" s="6">
        <v>419.8</v>
      </c>
      <c r="L39" s="6">
        <v>12.49</v>
      </c>
      <c r="M39" s="6">
        <v>485.3</v>
      </c>
      <c r="N39" s="6">
        <v>192</v>
      </c>
      <c r="O39" s="6">
        <v>37.6</v>
      </c>
      <c r="P39" s="6">
        <v>2.13</v>
      </c>
      <c r="Q39" s="6">
        <v>59.8</v>
      </c>
      <c r="R39" s="6">
        <v>2.58</v>
      </c>
      <c r="S39" s="6">
        <v>12.91</v>
      </c>
      <c r="T39" s="6">
        <v>43612</v>
      </c>
      <c r="U39" s="7">
        <v>1</v>
      </c>
      <c r="V39" s="7" t="s">
        <v>110</v>
      </c>
      <c r="W39" s="7">
        <v>4.72</v>
      </c>
      <c r="X39" s="7">
        <v>41.12</v>
      </c>
    </row>
    <row r="40" spans="1:24">
      <c r="A40" s="6" t="s">
        <v>111</v>
      </c>
      <c r="B40" s="6">
        <v>38.700000000000003</v>
      </c>
      <c r="C40" s="6">
        <v>310</v>
      </c>
      <c r="D40" s="6">
        <v>165</v>
      </c>
      <c r="E40" s="6">
        <v>5.8</v>
      </c>
      <c r="F40" s="6">
        <v>9.6999999999999993</v>
      </c>
      <c r="G40" s="6">
        <v>291</v>
      </c>
      <c r="H40" s="6">
        <v>271</v>
      </c>
      <c r="I40" s="6">
        <v>49.7</v>
      </c>
      <c r="J40" s="6">
        <v>8581</v>
      </c>
      <c r="K40" s="6">
        <v>553.6</v>
      </c>
      <c r="L40" s="6">
        <v>13.14</v>
      </c>
      <c r="M40" s="6">
        <v>615.4</v>
      </c>
      <c r="N40" s="6">
        <v>727</v>
      </c>
      <c r="O40" s="6">
        <v>88.1</v>
      </c>
      <c r="P40" s="6">
        <v>3.82</v>
      </c>
      <c r="Q40" s="6">
        <v>134.9</v>
      </c>
      <c r="R40" s="6">
        <v>4.38</v>
      </c>
      <c r="S40" s="6">
        <v>13.2</v>
      </c>
      <c r="T40" s="6">
        <v>163728</v>
      </c>
      <c r="U40" s="7">
        <v>1.25</v>
      </c>
      <c r="V40" s="7" t="s">
        <v>112</v>
      </c>
      <c r="W40" s="7">
        <v>8.51</v>
      </c>
      <c r="X40" s="7">
        <v>46.66</v>
      </c>
    </row>
    <row r="41" spans="1:24">
      <c r="A41" s="6" t="s">
        <v>113</v>
      </c>
      <c r="B41" s="6">
        <v>44.5</v>
      </c>
      <c r="C41" s="6">
        <v>313</v>
      </c>
      <c r="D41" s="6">
        <v>166</v>
      </c>
      <c r="E41" s="6">
        <v>6.6</v>
      </c>
      <c r="F41" s="6">
        <v>11.2</v>
      </c>
      <c r="G41" s="6">
        <v>291</v>
      </c>
      <c r="H41" s="6">
        <v>271</v>
      </c>
      <c r="I41" s="6">
        <v>57.2</v>
      </c>
      <c r="J41" s="6">
        <v>9997</v>
      </c>
      <c r="K41" s="6">
        <v>638.79999999999995</v>
      </c>
      <c r="L41" s="6">
        <v>13.22</v>
      </c>
      <c r="M41" s="6">
        <v>712.8</v>
      </c>
      <c r="N41" s="6">
        <v>855</v>
      </c>
      <c r="O41" s="6">
        <v>103</v>
      </c>
      <c r="P41" s="6">
        <v>3.87</v>
      </c>
      <c r="Q41" s="6">
        <v>158</v>
      </c>
      <c r="R41" s="6">
        <v>4.41</v>
      </c>
      <c r="S41" s="6">
        <v>19.899999999999999</v>
      </c>
      <c r="T41" s="6">
        <v>194433</v>
      </c>
      <c r="U41" s="7">
        <v>1.26</v>
      </c>
      <c r="V41" s="7" t="s">
        <v>114</v>
      </c>
      <c r="W41" s="7">
        <v>7.41</v>
      </c>
      <c r="X41" s="7">
        <v>41</v>
      </c>
    </row>
    <row r="42" spans="1:24">
      <c r="A42" s="6" t="s">
        <v>115</v>
      </c>
      <c r="B42" s="6">
        <v>52</v>
      </c>
      <c r="C42" s="6">
        <v>317</v>
      </c>
      <c r="D42" s="6">
        <v>167</v>
      </c>
      <c r="E42" s="6">
        <v>7.6</v>
      </c>
      <c r="F42" s="6">
        <v>13.2</v>
      </c>
      <c r="G42" s="6">
        <v>291</v>
      </c>
      <c r="H42" s="6">
        <v>271</v>
      </c>
      <c r="I42" s="6">
        <v>67</v>
      </c>
      <c r="J42" s="6">
        <v>11909</v>
      </c>
      <c r="K42" s="6">
        <v>751.4</v>
      </c>
      <c r="L42" s="6">
        <v>13.33</v>
      </c>
      <c r="M42" s="6">
        <v>842.5</v>
      </c>
      <c r="N42" s="6">
        <v>1026</v>
      </c>
      <c r="O42" s="6">
        <v>122.9</v>
      </c>
      <c r="P42" s="6">
        <v>3.91</v>
      </c>
      <c r="Q42" s="6">
        <v>188.8</v>
      </c>
      <c r="R42" s="6">
        <v>4.45</v>
      </c>
      <c r="S42" s="6">
        <v>31.81</v>
      </c>
      <c r="T42" s="6">
        <v>236422</v>
      </c>
      <c r="U42" s="7">
        <v>1.27</v>
      </c>
      <c r="V42" s="7" t="s">
        <v>116</v>
      </c>
      <c r="W42" s="7">
        <v>6.33</v>
      </c>
      <c r="X42" s="7">
        <v>35.61</v>
      </c>
    </row>
    <row r="43" spans="1:24">
      <c r="A43" s="6" t="s">
        <v>117</v>
      </c>
      <c r="B43" s="6">
        <v>79</v>
      </c>
      <c r="C43" s="6">
        <v>299</v>
      </c>
      <c r="D43" s="6">
        <v>306</v>
      </c>
      <c r="E43" s="6">
        <v>11</v>
      </c>
      <c r="F43" s="6">
        <v>11</v>
      </c>
      <c r="G43" s="6">
        <v>277</v>
      </c>
      <c r="H43" s="6">
        <v>245</v>
      </c>
      <c r="I43" s="6">
        <v>100</v>
      </c>
      <c r="J43" s="6">
        <v>16316</v>
      </c>
      <c r="K43" s="6">
        <v>1091.3</v>
      </c>
      <c r="L43" s="6">
        <v>12.77</v>
      </c>
      <c r="M43" s="6">
        <v>1210.0999999999999</v>
      </c>
      <c r="N43" s="6">
        <v>5258</v>
      </c>
      <c r="O43" s="6">
        <v>343.7</v>
      </c>
      <c r="P43" s="6">
        <v>7.25</v>
      </c>
      <c r="Q43" s="6">
        <v>525.4</v>
      </c>
      <c r="R43" s="6">
        <v>8.1999999999999993</v>
      </c>
      <c r="S43" s="6">
        <v>46.72</v>
      </c>
      <c r="T43" s="6">
        <v>1089258</v>
      </c>
      <c r="U43" s="7">
        <v>1.77</v>
      </c>
      <c r="V43" s="7" t="s">
        <v>118</v>
      </c>
      <c r="W43" s="7">
        <v>13.91</v>
      </c>
      <c r="X43" s="7">
        <v>22.27</v>
      </c>
    </row>
    <row r="44" spans="1:24">
      <c r="A44" s="6" t="s">
        <v>119</v>
      </c>
      <c r="B44" s="6">
        <v>93</v>
      </c>
      <c r="C44" s="6">
        <v>303</v>
      </c>
      <c r="D44" s="6">
        <v>308</v>
      </c>
      <c r="E44" s="6">
        <v>13.1</v>
      </c>
      <c r="F44" s="6">
        <v>13.1</v>
      </c>
      <c r="G44" s="6">
        <v>277</v>
      </c>
      <c r="H44" s="6">
        <v>245</v>
      </c>
      <c r="I44" s="6">
        <v>119.2</v>
      </c>
      <c r="J44" s="6">
        <v>19682</v>
      </c>
      <c r="K44" s="6">
        <v>1299.0999999999999</v>
      </c>
      <c r="L44" s="6">
        <v>12.85</v>
      </c>
      <c r="M44" s="6">
        <v>1450.3</v>
      </c>
      <c r="N44" s="6">
        <v>6387</v>
      </c>
      <c r="O44" s="6">
        <v>414.7</v>
      </c>
      <c r="P44" s="6">
        <v>7.32</v>
      </c>
      <c r="Q44" s="6">
        <v>635.5</v>
      </c>
      <c r="R44" s="6">
        <v>8.26</v>
      </c>
      <c r="S44" s="6">
        <v>77.33</v>
      </c>
      <c r="T44" s="6">
        <v>1340320</v>
      </c>
      <c r="U44" s="7">
        <v>1.78</v>
      </c>
      <c r="V44" s="7" t="s">
        <v>120</v>
      </c>
      <c r="W44" s="7">
        <v>11.76</v>
      </c>
      <c r="X44" s="7">
        <v>18.690000000000001</v>
      </c>
    </row>
    <row r="45" spans="1:24">
      <c r="A45" s="6" t="s">
        <v>121</v>
      </c>
      <c r="B45" s="6">
        <v>97</v>
      </c>
      <c r="C45" s="6">
        <v>308</v>
      </c>
      <c r="D45" s="6">
        <v>305</v>
      </c>
      <c r="E45" s="6">
        <v>9.9</v>
      </c>
      <c r="F45" s="6">
        <v>15.4</v>
      </c>
      <c r="G45" s="6">
        <v>277</v>
      </c>
      <c r="H45" s="6">
        <v>245</v>
      </c>
      <c r="I45" s="6">
        <v>123.6</v>
      </c>
      <c r="J45" s="6">
        <v>22284</v>
      </c>
      <c r="K45" s="6">
        <v>1447</v>
      </c>
      <c r="L45" s="6">
        <v>13.43</v>
      </c>
      <c r="M45" s="6">
        <v>1594.2</v>
      </c>
      <c r="N45" s="6">
        <v>7286</v>
      </c>
      <c r="O45" s="6">
        <v>477.8</v>
      </c>
      <c r="P45" s="6">
        <v>7.68</v>
      </c>
      <c r="Q45" s="6">
        <v>725</v>
      </c>
      <c r="R45" s="6">
        <v>8.3800000000000008</v>
      </c>
      <c r="S45" s="6">
        <v>92.12</v>
      </c>
      <c r="T45" s="6">
        <v>1558682</v>
      </c>
      <c r="U45" s="7">
        <v>1.79</v>
      </c>
      <c r="V45" s="7" t="s">
        <v>122</v>
      </c>
      <c r="W45" s="7">
        <v>9.9</v>
      </c>
      <c r="X45" s="7">
        <v>24.77</v>
      </c>
    </row>
    <row r="46" spans="1:24">
      <c r="A46" s="6" t="s">
        <v>123</v>
      </c>
      <c r="B46" s="6">
        <v>107</v>
      </c>
      <c r="C46" s="6">
        <v>311</v>
      </c>
      <c r="D46" s="6">
        <v>306</v>
      </c>
      <c r="E46" s="6">
        <v>10.9</v>
      </c>
      <c r="F46" s="6">
        <v>17</v>
      </c>
      <c r="G46" s="6">
        <v>277</v>
      </c>
      <c r="H46" s="6">
        <v>245</v>
      </c>
      <c r="I46" s="6">
        <v>136.4</v>
      </c>
      <c r="J46" s="6">
        <v>24839</v>
      </c>
      <c r="K46" s="6">
        <v>1597.3</v>
      </c>
      <c r="L46" s="6">
        <v>13.49</v>
      </c>
      <c r="M46" s="6">
        <v>1768.2</v>
      </c>
      <c r="N46" s="6">
        <v>8123</v>
      </c>
      <c r="O46" s="6">
        <v>530.9</v>
      </c>
      <c r="P46" s="6">
        <v>7.72</v>
      </c>
      <c r="Q46" s="6">
        <v>806.1</v>
      </c>
      <c r="R46" s="6">
        <v>8.41</v>
      </c>
      <c r="S46" s="6">
        <v>122.86</v>
      </c>
      <c r="T46" s="6">
        <v>1754271</v>
      </c>
      <c r="U46" s="7">
        <v>1.8</v>
      </c>
      <c r="V46" s="7" t="s">
        <v>124</v>
      </c>
      <c r="W46" s="7">
        <v>9</v>
      </c>
      <c r="X46" s="7">
        <v>22.48</v>
      </c>
    </row>
    <row r="47" spans="1:24">
      <c r="A47" s="6" t="s">
        <v>125</v>
      </c>
      <c r="B47" s="6">
        <v>110</v>
      </c>
      <c r="C47" s="6">
        <v>308</v>
      </c>
      <c r="D47" s="6">
        <v>310</v>
      </c>
      <c r="E47" s="6">
        <v>15.4</v>
      </c>
      <c r="F47" s="6">
        <v>15.5</v>
      </c>
      <c r="G47" s="6">
        <v>277</v>
      </c>
      <c r="H47" s="6">
        <v>245</v>
      </c>
      <c r="I47" s="6">
        <v>141</v>
      </c>
      <c r="J47" s="6">
        <v>23703</v>
      </c>
      <c r="K47" s="6">
        <v>1539.1</v>
      </c>
      <c r="L47" s="6">
        <v>12.97</v>
      </c>
      <c r="M47" s="6">
        <v>1730.6</v>
      </c>
      <c r="N47" s="6">
        <v>7707</v>
      </c>
      <c r="O47" s="6">
        <v>497.3</v>
      </c>
      <c r="P47" s="6">
        <v>7.39</v>
      </c>
      <c r="Q47" s="6">
        <v>763.7</v>
      </c>
      <c r="R47" s="6">
        <v>8.33</v>
      </c>
      <c r="S47" s="6">
        <v>125.66</v>
      </c>
      <c r="T47" s="6">
        <v>1646104</v>
      </c>
      <c r="U47" s="7">
        <v>1.8</v>
      </c>
      <c r="V47" s="7" t="s">
        <v>126</v>
      </c>
      <c r="W47" s="7">
        <v>10</v>
      </c>
      <c r="X47" s="7">
        <v>15.91</v>
      </c>
    </row>
    <row r="48" spans="1:24">
      <c r="A48" s="6" t="s">
        <v>127</v>
      </c>
      <c r="B48" s="6">
        <v>117</v>
      </c>
      <c r="C48" s="6">
        <v>314</v>
      </c>
      <c r="D48" s="6">
        <v>307</v>
      </c>
      <c r="E48" s="6">
        <v>11.9</v>
      </c>
      <c r="F48" s="6">
        <v>18.7</v>
      </c>
      <c r="G48" s="6">
        <v>277</v>
      </c>
      <c r="H48" s="6">
        <v>245</v>
      </c>
      <c r="I48" s="6">
        <v>149.9</v>
      </c>
      <c r="J48" s="6">
        <v>27563</v>
      </c>
      <c r="K48" s="6">
        <v>1755.6</v>
      </c>
      <c r="L48" s="6">
        <v>13.56</v>
      </c>
      <c r="M48" s="6">
        <v>1952.6</v>
      </c>
      <c r="N48" s="6">
        <v>9024</v>
      </c>
      <c r="O48" s="6">
        <v>587.9</v>
      </c>
      <c r="P48" s="6">
        <v>7.76</v>
      </c>
      <c r="Q48" s="6">
        <v>893.1</v>
      </c>
      <c r="R48" s="6">
        <v>8.44</v>
      </c>
      <c r="S48" s="6">
        <v>161.61000000000001</v>
      </c>
      <c r="T48" s="6">
        <v>1965950</v>
      </c>
      <c r="U48" s="7">
        <v>1.8</v>
      </c>
      <c r="V48" s="7" t="s">
        <v>128</v>
      </c>
      <c r="W48" s="7">
        <v>8.2100000000000009</v>
      </c>
      <c r="X48" s="7">
        <v>20.55</v>
      </c>
    </row>
    <row r="49" spans="1:24">
      <c r="A49" s="6" t="s">
        <v>129</v>
      </c>
      <c r="B49" s="6">
        <v>125</v>
      </c>
      <c r="C49" s="6">
        <v>312</v>
      </c>
      <c r="D49" s="6">
        <v>312</v>
      </c>
      <c r="E49" s="6">
        <v>17.399999999999999</v>
      </c>
      <c r="F49" s="6">
        <v>17.399999999999999</v>
      </c>
      <c r="G49" s="6">
        <v>277</v>
      </c>
      <c r="H49" s="6">
        <v>245</v>
      </c>
      <c r="I49" s="6">
        <v>159</v>
      </c>
      <c r="J49" s="6">
        <v>27076</v>
      </c>
      <c r="K49" s="6">
        <v>1735.6</v>
      </c>
      <c r="L49" s="6">
        <v>13.05</v>
      </c>
      <c r="M49" s="6">
        <v>1963.3</v>
      </c>
      <c r="N49" s="6">
        <v>8823</v>
      </c>
      <c r="O49" s="6">
        <v>565.6</v>
      </c>
      <c r="P49" s="6">
        <v>7.45</v>
      </c>
      <c r="Q49" s="6">
        <v>870.6</v>
      </c>
      <c r="R49" s="6">
        <v>8.3800000000000008</v>
      </c>
      <c r="S49" s="6">
        <v>177.98</v>
      </c>
      <c r="T49" s="6">
        <v>1911029</v>
      </c>
      <c r="U49" s="7">
        <v>1.81</v>
      </c>
      <c r="V49" s="7" t="s">
        <v>130</v>
      </c>
      <c r="W49" s="7">
        <v>8.9700000000000006</v>
      </c>
      <c r="X49" s="7">
        <v>14.09</v>
      </c>
    </row>
    <row r="50" spans="1:24">
      <c r="A50" s="6" t="s">
        <v>131</v>
      </c>
      <c r="B50" s="6">
        <v>32.9</v>
      </c>
      <c r="C50" s="6">
        <v>349</v>
      </c>
      <c r="D50" s="6">
        <v>127</v>
      </c>
      <c r="E50" s="6">
        <v>5.8</v>
      </c>
      <c r="F50" s="6">
        <v>8.5</v>
      </c>
      <c r="G50" s="6">
        <v>332</v>
      </c>
      <c r="H50" s="6">
        <v>308</v>
      </c>
      <c r="I50" s="6">
        <v>42.1</v>
      </c>
      <c r="J50" s="6">
        <v>8358</v>
      </c>
      <c r="K50" s="6">
        <v>479</v>
      </c>
      <c r="L50" s="6">
        <v>14.09</v>
      </c>
      <c r="M50" s="6">
        <v>547.6</v>
      </c>
      <c r="N50" s="6">
        <v>291</v>
      </c>
      <c r="O50" s="6">
        <v>45.9</v>
      </c>
      <c r="P50" s="6">
        <v>2.63</v>
      </c>
      <c r="Q50" s="6">
        <v>72</v>
      </c>
      <c r="R50" s="6">
        <v>3.2</v>
      </c>
      <c r="S50" s="6">
        <v>9.15</v>
      </c>
      <c r="T50" s="6">
        <v>84111</v>
      </c>
      <c r="U50" s="7">
        <v>1.17</v>
      </c>
      <c r="V50" s="7" t="s">
        <v>132</v>
      </c>
      <c r="W50" s="7">
        <v>7.47</v>
      </c>
      <c r="X50" s="7">
        <v>53.1</v>
      </c>
    </row>
    <row r="51" spans="1:24">
      <c r="A51" s="6" t="s">
        <v>133</v>
      </c>
      <c r="B51" s="6">
        <v>39</v>
      </c>
      <c r="C51" s="6">
        <v>353</v>
      </c>
      <c r="D51" s="6">
        <v>128</v>
      </c>
      <c r="E51" s="6">
        <v>6.5</v>
      </c>
      <c r="F51" s="6">
        <v>10.7</v>
      </c>
      <c r="G51" s="6">
        <v>332</v>
      </c>
      <c r="H51" s="6">
        <v>308</v>
      </c>
      <c r="I51" s="6">
        <v>50.2</v>
      </c>
      <c r="J51" s="6">
        <v>10331</v>
      </c>
      <c r="K51" s="6">
        <v>585.29999999999995</v>
      </c>
      <c r="L51" s="6">
        <v>14.35</v>
      </c>
      <c r="M51" s="6">
        <v>667.7</v>
      </c>
      <c r="N51" s="6">
        <v>375</v>
      </c>
      <c r="O51" s="6">
        <v>58.6</v>
      </c>
      <c r="P51" s="6">
        <v>2.73</v>
      </c>
      <c r="Q51" s="6">
        <v>91.9</v>
      </c>
      <c r="R51" s="6">
        <v>3.27</v>
      </c>
      <c r="S51" s="6">
        <v>15.83</v>
      </c>
      <c r="T51" s="6">
        <v>109551</v>
      </c>
      <c r="U51" s="7">
        <v>1.18</v>
      </c>
      <c r="V51" s="7" t="s">
        <v>134</v>
      </c>
      <c r="W51" s="7">
        <v>5.98</v>
      </c>
      <c r="X51" s="7">
        <v>47.32</v>
      </c>
    </row>
    <row r="52" spans="1:24">
      <c r="A52" s="6" t="s">
        <v>135</v>
      </c>
      <c r="B52" s="6">
        <v>44.6</v>
      </c>
      <c r="C52" s="6">
        <v>352</v>
      </c>
      <c r="D52" s="6">
        <v>171</v>
      </c>
      <c r="E52" s="6">
        <v>6.9</v>
      </c>
      <c r="F52" s="6">
        <v>9.8000000000000007</v>
      </c>
      <c r="G52" s="6">
        <v>332</v>
      </c>
      <c r="H52" s="6">
        <v>308</v>
      </c>
      <c r="I52" s="6">
        <v>57.7</v>
      </c>
      <c r="J52" s="6">
        <v>12258</v>
      </c>
      <c r="K52" s="6">
        <v>696.5</v>
      </c>
      <c r="L52" s="6">
        <v>14.58</v>
      </c>
      <c r="M52" s="6">
        <v>784.3</v>
      </c>
      <c r="N52" s="6">
        <v>818</v>
      </c>
      <c r="O52" s="6">
        <v>95.7</v>
      </c>
      <c r="P52" s="6">
        <v>3.77</v>
      </c>
      <c r="Q52" s="6">
        <v>148</v>
      </c>
      <c r="R52" s="6">
        <v>4.43</v>
      </c>
      <c r="S52" s="6">
        <v>16.7</v>
      </c>
      <c r="T52" s="6">
        <v>239091</v>
      </c>
      <c r="U52" s="7">
        <v>1.35</v>
      </c>
      <c r="V52" s="7" t="s">
        <v>136</v>
      </c>
      <c r="W52" s="7">
        <v>8.7200000000000006</v>
      </c>
      <c r="X52" s="7">
        <v>44.7</v>
      </c>
    </row>
    <row r="53" spans="1:24">
      <c r="A53" s="6" t="s">
        <v>137</v>
      </c>
      <c r="B53" s="6">
        <v>51</v>
      </c>
      <c r="C53" s="6">
        <v>355</v>
      </c>
      <c r="D53" s="6">
        <v>171</v>
      </c>
      <c r="E53" s="6">
        <v>7.2</v>
      </c>
      <c r="F53" s="6">
        <v>11.6</v>
      </c>
      <c r="G53" s="6">
        <v>332</v>
      </c>
      <c r="H53" s="6">
        <v>308</v>
      </c>
      <c r="I53" s="6">
        <v>64.8</v>
      </c>
      <c r="J53" s="6">
        <v>14222</v>
      </c>
      <c r="K53" s="6">
        <v>801.2</v>
      </c>
      <c r="L53" s="6">
        <v>14.81</v>
      </c>
      <c r="M53" s="6">
        <v>899.5</v>
      </c>
      <c r="N53" s="6">
        <v>968</v>
      </c>
      <c r="O53" s="6">
        <v>113.3</v>
      </c>
      <c r="P53" s="6">
        <v>3.87</v>
      </c>
      <c r="Q53" s="6">
        <v>174.7</v>
      </c>
      <c r="R53" s="6">
        <v>4.49</v>
      </c>
      <c r="S53" s="6">
        <v>24.65</v>
      </c>
      <c r="T53" s="6">
        <v>284994</v>
      </c>
      <c r="U53" s="7">
        <v>1.36</v>
      </c>
      <c r="V53" s="7" t="s">
        <v>138</v>
      </c>
      <c r="W53" s="7">
        <v>7.37</v>
      </c>
      <c r="X53" s="7">
        <v>42.75</v>
      </c>
    </row>
    <row r="54" spans="1:24">
      <c r="A54" s="6" t="s">
        <v>139</v>
      </c>
      <c r="B54" s="6">
        <v>58</v>
      </c>
      <c r="C54" s="6">
        <v>358</v>
      </c>
      <c r="D54" s="6">
        <v>172</v>
      </c>
      <c r="E54" s="6">
        <v>7.9</v>
      </c>
      <c r="F54" s="6">
        <v>13.1</v>
      </c>
      <c r="G54" s="6">
        <v>332</v>
      </c>
      <c r="H54" s="6">
        <v>308</v>
      </c>
      <c r="I54" s="6">
        <v>72.5</v>
      </c>
      <c r="J54" s="6">
        <v>16143</v>
      </c>
      <c r="K54" s="6">
        <v>901.8</v>
      </c>
      <c r="L54" s="6">
        <v>14.92</v>
      </c>
      <c r="M54" s="6">
        <v>1014.8</v>
      </c>
      <c r="N54" s="6">
        <v>1113</v>
      </c>
      <c r="O54" s="6">
        <v>129.4</v>
      </c>
      <c r="P54" s="6">
        <v>3.92</v>
      </c>
      <c r="Q54" s="6">
        <v>199.8</v>
      </c>
      <c r="R54" s="6">
        <v>4.53</v>
      </c>
      <c r="S54" s="6">
        <v>34.450000000000003</v>
      </c>
      <c r="T54" s="6">
        <v>330394</v>
      </c>
      <c r="U54" s="7">
        <v>1.37</v>
      </c>
      <c r="V54" s="7" t="s">
        <v>140</v>
      </c>
      <c r="W54" s="7">
        <v>6.56</v>
      </c>
      <c r="X54" s="7">
        <v>38.96</v>
      </c>
    </row>
    <row r="55" spans="1:24">
      <c r="A55" s="6" t="s">
        <v>141</v>
      </c>
      <c r="B55" s="6">
        <v>64</v>
      </c>
      <c r="C55" s="6">
        <v>347</v>
      </c>
      <c r="D55" s="6">
        <v>203</v>
      </c>
      <c r="E55" s="6">
        <v>7.7</v>
      </c>
      <c r="F55" s="6">
        <v>13.5</v>
      </c>
      <c r="G55" s="6">
        <v>320</v>
      </c>
      <c r="H55" s="6">
        <v>288</v>
      </c>
      <c r="I55" s="6">
        <v>81.7</v>
      </c>
      <c r="J55" s="6">
        <v>17890</v>
      </c>
      <c r="K55" s="6">
        <v>1031.0999999999999</v>
      </c>
      <c r="L55" s="6">
        <v>14.8</v>
      </c>
      <c r="M55" s="6">
        <v>1145.5</v>
      </c>
      <c r="N55" s="6">
        <v>1885</v>
      </c>
      <c r="O55" s="6">
        <v>185.7</v>
      </c>
      <c r="P55" s="6">
        <v>4.8</v>
      </c>
      <c r="Q55" s="6">
        <v>284.5</v>
      </c>
      <c r="R55" s="6">
        <v>5.44</v>
      </c>
      <c r="S55" s="6">
        <v>44.57</v>
      </c>
      <c r="T55" s="6">
        <v>523362</v>
      </c>
      <c r="U55" s="7">
        <v>1.46</v>
      </c>
      <c r="V55" s="7" t="s">
        <v>142</v>
      </c>
      <c r="W55" s="7">
        <v>7.52</v>
      </c>
      <c r="X55" s="7">
        <v>37.4</v>
      </c>
    </row>
    <row r="56" spans="1:24">
      <c r="A56" s="6" t="s">
        <v>143</v>
      </c>
      <c r="B56" s="6">
        <v>72</v>
      </c>
      <c r="C56" s="6">
        <v>350</v>
      </c>
      <c r="D56" s="6">
        <v>204</v>
      </c>
      <c r="E56" s="6">
        <v>8.6</v>
      </c>
      <c r="F56" s="6">
        <v>15.1</v>
      </c>
      <c r="G56" s="6">
        <v>320</v>
      </c>
      <c r="H56" s="6">
        <v>288</v>
      </c>
      <c r="I56" s="6">
        <v>91.3</v>
      </c>
      <c r="J56" s="6">
        <v>20169</v>
      </c>
      <c r="K56" s="6">
        <v>1152.5</v>
      </c>
      <c r="L56" s="6">
        <v>14.86</v>
      </c>
      <c r="M56" s="6" t="s">
        <v>144</v>
      </c>
      <c r="N56" s="6">
        <v>2140</v>
      </c>
      <c r="O56" s="6">
        <v>209.8</v>
      </c>
      <c r="P56" s="6">
        <v>4.84</v>
      </c>
      <c r="Q56" s="6">
        <v>321.8</v>
      </c>
      <c r="R56" s="6">
        <v>5.47</v>
      </c>
      <c r="S56" s="6">
        <v>61.18</v>
      </c>
      <c r="T56" s="6">
        <v>599082</v>
      </c>
      <c r="U56" s="7">
        <v>1.47</v>
      </c>
      <c r="V56" s="7" t="s">
        <v>145</v>
      </c>
      <c r="W56" s="7">
        <v>6.75</v>
      </c>
      <c r="X56" s="7">
        <v>33.47</v>
      </c>
    </row>
    <row r="57" spans="1:24">
      <c r="A57" s="6" t="s">
        <v>146</v>
      </c>
      <c r="B57" s="6">
        <v>79</v>
      </c>
      <c r="C57" s="6">
        <v>354</v>
      </c>
      <c r="D57" s="6">
        <v>205</v>
      </c>
      <c r="E57" s="6">
        <v>9.4</v>
      </c>
      <c r="F57" s="6">
        <v>16.8</v>
      </c>
      <c r="G57" s="6">
        <v>320</v>
      </c>
      <c r="H57" s="6">
        <v>288</v>
      </c>
      <c r="I57" s="6">
        <v>101.2</v>
      </c>
      <c r="J57" s="6">
        <v>22713</v>
      </c>
      <c r="K57" s="6">
        <v>1283.2</v>
      </c>
      <c r="L57" s="6">
        <v>14.98</v>
      </c>
      <c r="M57" s="6">
        <v>1437</v>
      </c>
      <c r="N57" s="6">
        <v>2416</v>
      </c>
      <c r="O57" s="6">
        <v>235.7</v>
      </c>
      <c r="P57" s="6">
        <v>4.8899999999999997</v>
      </c>
      <c r="Q57" s="6">
        <v>361.9</v>
      </c>
      <c r="R57" s="6">
        <v>5.51</v>
      </c>
      <c r="S57" s="6">
        <v>82.41</v>
      </c>
      <c r="T57" s="6">
        <v>685701</v>
      </c>
      <c r="U57" s="7">
        <v>1.48</v>
      </c>
      <c r="V57" s="7" t="s">
        <v>147</v>
      </c>
      <c r="W57" s="7">
        <v>6.1</v>
      </c>
      <c r="X57" s="7">
        <v>30.68</v>
      </c>
    </row>
    <row r="58" spans="1:24">
      <c r="A58" s="6" t="s">
        <v>148</v>
      </c>
      <c r="B58" s="6">
        <v>91</v>
      </c>
      <c r="C58" s="6">
        <v>353</v>
      </c>
      <c r="D58" s="6">
        <v>254</v>
      </c>
      <c r="E58" s="6">
        <v>9.5</v>
      </c>
      <c r="F58" s="6">
        <v>16.399999999999999</v>
      </c>
      <c r="G58" s="6">
        <v>320</v>
      </c>
      <c r="H58" s="6">
        <v>288</v>
      </c>
      <c r="I58" s="6">
        <v>115.9</v>
      </c>
      <c r="J58" s="6">
        <v>26755</v>
      </c>
      <c r="K58" s="6">
        <v>1515.9</v>
      </c>
      <c r="L58" s="6">
        <v>15.19</v>
      </c>
      <c r="M58" s="6">
        <v>1680.1</v>
      </c>
      <c r="N58" s="6">
        <v>4483</v>
      </c>
      <c r="O58" s="6">
        <v>353</v>
      </c>
      <c r="P58" s="6">
        <v>6.22</v>
      </c>
      <c r="Q58" s="6">
        <v>538.1</v>
      </c>
      <c r="R58" s="6">
        <v>6.9</v>
      </c>
      <c r="S58" s="6">
        <v>92.61</v>
      </c>
      <c r="T58" s="6">
        <v>1268709</v>
      </c>
      <c r="U58" s="7">
        <v>1.68</v>
      </c>
      <c r="V58" s="7" t="s">
        <v>149</v>
      </c>
      <c r="W58" s="7">
        <v>7.74</v>
      </c>
      <c r="X58" s="7">
        <v>30.34</v>
      </c>
    </row>
    <row r="59" spans="1:24">
      <c r="A59" s="6" t="s">
        <v>150</v>
      </c>
      <c r="B59" s="6">
        <v>101</v>
      </c>
      <c r="C59" s="6">
        <v>357</v>
      </c>
      <c r="D59" s="6">
        <v>255</v>
      </c>
      <c r="E59" s="6">
        <v>10.5</v>
      </c>
      <c r="F59" s="6">
        <v>18.3</v>
      </c>
      <c r="G59" s="6">
        <v>320</v>
      </c>
      <c r="H59" s="6">
        <v>286</v>
      </c>
      <c r="I59" s="6">
        <v>129.5</v>
      </c>
      <c r="J59" s="6">
        <v>30279</v>
      </c>
      <c r="K59" s="6">
        <v>1696.3</v>
      </c>
      <c r="L59" s="6">
        <v>15.29</v>
      </c>
      <c r="M59" s="6">
        <v>1888.9</v>
      </c>
      <c r="N59" s="6">
        <v>5063</v>
      </c>
      <c r="O59" s="6">
        <v>397.1</v>
      </c>
      <c r="P59" s="6">
        <v>6.25</v>
      </c>
      <c r="Q59" s="6">
        <v>606.1</v>
      </c>
      <c r="R59" s="6">
        <v>6.93</v>
      </c>
      <c r="S59" s="6">
        <v>128.47</v>
      </c>
      <c r="T59" s="6">
        <v>1450410</v>
      </c>
      <c r="U59" s="7">
        <v>1.68</v>
      </c>
      <c r="V59" s="7" t="s">
        <v>151</v>
      </c>
      <c r="W59" s="7">
        <v>6.97</v>
      </c>
      <c r="X59" s="7">
        <v>27.28</v>
      </c>
    </row>
    <row r="60" spans="1:24">
      <c r="A60" s="6" t="s">
        <v>152</v>
      </c>
      <c r="B60" s="6">
        <v>110</v>
      </c>
      <c r="C60" s="6">
        <v>360</v>
      </c>
      <c r="D60" s="6">
        <v>256</v>
      </c>
      <c r="E60" s="6">
        <v>11.4</v>
      </c>
      <c r="F60" s="6">
        <v>19.899999999999999</v>
      </c>
      <c r="G60" s="6">
        <v>320</v>
      </c>
      <c r="H60" s="6">
        <v>288</v>
      </c>
      <c r="I60" s="6">
        <v>140.6</v>
      </c>
      <c r="J60" s="6">
        <v>33155</v>
      </c>
      <c r="K60" s="6">
        <v>1841.9</v>
      </c>
      <c r="L60" s="6">
        <v>15.36</v>
      </c>
      <c r="M60" s="6">
        <v>2059.3000000000002</v>
      </c>
      <c r="N60" s="6">
        <v>5570</v>
      </c>
      <c r="O60" s="6">
        <v>435.2</v>
      </c>
      <c r="P60" s="6">
        <v>6.29</v>
      </c>
      <c r="Q60" s="6">
        <v>664.5</v>
      </c>
      <c r="R60" s="6">
        <v>6.96</v>
      </c>
      <c r="S60" s="6">
        <v>161.93</v>
      </c>
      <c r="T60" s="6">
        <v>1609070</v>
      </c>
      <c r="U60" s="7">
        <v>1.69</v>
      </c>
      <c r="V60" s="7" t="s">
        <v>153</v>
      </c>
      <c r="W60" s="7">
        <v>6.43</v>
      </c>
      <c r="X60" s="7">
        <v>25.28</v>
      </c>
    </row>
    <row r="61" spans="1:24">
      <c r="A61" s="6" t="s">
        <v>154</v>
      </c>
      <c r="B61" s="6">
        <v>122</v>
      </c>
      <c r="C61" s="6">
        <v>363</v>
      </c>
      <c r="D61" s="6">
        <v>257</v>
      </c>
      <c r="E61" s="6">
        <v>13</v>
      </c>
      <c r="F61" s="6">
        <v>21.7</v>
      </c>
      <c r="G61" s="6">
        <v>320</v>
      </c>
      <c r="H61" s="6">
        <v>288</v>
      </c>
      <c r="I61" s="6">
        <v>155.30000000000001</v>
      </c>
      <c r="J61" s="6">
        <v>36599</v>
      </c>
      <c r="K61" s="6">
        <v>2016.5</v>
      </c>
      <c r="L61" s="6">
        <v>15.35</v>
      </c>
      <c r="M61" s="6">
        <v>2269.8000000000002</v>
      </c>
      <c r="N61" s="6">
        <v>6147</v>
      </c>
      <c r="O61" s="6">
        <v>478.4</v>
      </c>
      <c r="P61" s="6">
        <v>6.29</v>
      </c>
      <c r="Q61" s="6">
        <v>732.4</v>
      </c>
      <c r="R61" s="6">
        <v>6.98</v>
      </c>
      <c r="S61" s="6">
        <v>212.7</v>
      </c>
      <c r="T61" s="6">
        <v>1787806</v>
      </c>
      <c r="U61" s="7">
        <v>1.7</v>
      </c>
      <c r="V61" s="7" t="s">
        <v>155</v>
      </c>
      <c r="W61" s="7">
        <v>5.92</v>
      </c>
      <c r="X61" s="7">
        <v>22.12</v>
      </c>
    </row>
    <row r="62" spans="1:24">
      <c r="A62" s="6" t="s">
        <v>156</v>
      </c>
      <c r="B62" s="6">
        <v>38.799999999999997</v>
      </c>
      <c r="C62" s="6">
        <v>399</v>
      </c>
      <c r="D62" s="6">
        <v>140</v>
      </c>
      <c r="E62" s="6">
        <v>6.4</v>
      </c>
      <c r="F62" s="6">
        <v>8.8000000000000007</v>
      </c>
      <c r="G62" s="6">
        <v>381</v>
      </c>
      <c r="H62" s="6">
        <v>357</v>
      </c>
      <c r="I62" s="6">
        <v>50.3</v>
      </c>
      <c r="J62" s="6">
        <v>12777</v>
      </c>
      <c r="K62" s="6">
        <v>640.5</v>
      </c>
      <c r="L62" s="6">
        <v>15.94</v>
      </c>
      <c r="M62" s="6">
        <v>736.8</v>
      </c>
      <c r="N62" s="6">
        <v>404</v>
      </c>
      <c r="O62" s="6">
        <v>57.7</v>
      </c>
      <c r="P62" s="6">
        <v>2.83</v>
      </c>
      <c r="Q62" s="6">
        <v>90.9</v>
      </c>
      <c r="R62" s="6">
        <v>3.49</v>
      </c>
      <c r="S62" s="6">
        <v>11.69</v>
      </c>
      <c r="T62" s="6">
        <v>153190</v>
      </c>
      <c r="U62" s="7">
        <v>1.32</v>
      </c>
      <c r="V62" s="7" t="s">
        <v>157</v>
      </c>
      <c r="W62" s="7">
        <v>7.95</v>
      </c>
      <c r="X62" s="7">
        <v>55.84</v>
      </c>
    </row>
    <row r="63" spans="1:24">
      <c r="A63" s="6" t="s">
        <v>158</v>
      </c>
      <c r="B63" s="6">
        <v>46.1</v>
      </c>
      <c r="C63" s="6">
        <v>403</v>
      </c>
      <c r="D63" s="6">
        <v>140</v>
      </c>
      <c r="E63" s="6">
        <v>7</v>
      </c>
      <c r="F63" s="6">
        <v>11.2</v>
      </c>
      <c r="G63" s="6">
        <v>381</v>
      </c>
      <c r="H63" s="6">
        <v>357</v>
      </c>
      <c r="I63" s="6">
        <v>59.2</v>
      </c>
      <c r="J63" s="6">
        <v>15690</v>
      </c>
      <c r="K63" s="6">
        <v>778.7</v>
      </c>
      <c r="L63" s="6">
        <v>16.27</v>
      </c>
      <c r="M63" s="6">
        <v>891.1</v>
      </c>
      <c r="N63" s="6">
        <v>514</v>
      </c>
      <c r="O63" s="6">
        <v>73.400000000000006</v>
      </c>
      <c r="P63" s="6">
        <v>2.95</v>
      </c>
      <c r="Q63" s="6">
        <v>115.2</v>
      </c>
      <c r="R63" s="6">
        <v>3.55</v>
      </c>
      <c r="S63" s="6">
        <v>20.059999999999999</v>
      </c>
      <c r="T63" s="6">
        <v>196571</v>
      </c>
      <c r="U63" s="7">
        <v>1.33</v>
      </c>
      <c r="V63" s="7" t="s">
        <v>159</v>
      </c>
      <c r="W63" s="7">
        <v>6.25</v>
      </c>
      <c r="X63" s="7">
        <v>50.94</v>
      </c>
    </row>
    <row r="64" spans="1:24">
      <c r="A64" s="6" t="s">
        <v>160</v>
      </c>
      <c r="B64" s="6">
        <v>53</v>
      </c>
      <c r="C64" s="6">
        <v>403</v>
      </c>
      <c r="D64" s="6">
        <v>177</v>
      </c>
      <c r="E64" s="6">
        <v>7.5</v>
      </c>
      <c r="F64" s="6">
        <v>10.9</v>
      </c>
      <c r="G64" s="6">
        <v>381</v>
      </c>
      <c r="H64" s="6">
        <v>357</v>
      </c>
      <c r="I64" s="6">
        <v>68.400000000000006</v>
      </c>
      <c r="J64" s="6">
        <v>18734</v>
      </c>
      <c r="K64" s="6">
        <v>929.7</v>
      </c>
      <c r="L64" s="6">
        <v>16.55</v>
      </c>
      <c r="M64" s="6">
        <v>1052.2</v>
      </c>
      <c r="N64" s="6">
        <v>1009</v>
      </c>
      <c r="O64" s="6">
        <v>114</v>
      </c>
      <c r="P64" s="6">
        <v>3.84</v>
      </c>
      <c r="Q64" s="6">
        <v>176.9</v>
      </c>
      <c r="R64" s="6">
        <v>4.5599999999999996</v>
      </c>
      <c r="S64" s="6">
        <v>23.38</v>
      </c>
      <c r="T64" s="6">
        <v>387194</v>
      </c>
      <c r="U64" s="7">
        <v>1.48</v>
      </c>
      <c r="V64" s="7" t="s">
        <v>161</v>
      </c>
      <c r="W64" s="7">
        <v>8.1199999999999992</v>
      </c>
      <c r="X64" s="7">
        <v>47.63</v>
      </c>
    </row>
    <row r="65" spans="1:24">
      <c r="A65" s="6" t="s">
        <v>162</v>
      </c>
      <c r="B65" s="6">
        <v>60</v>
      </c>
      <c r="C65" s="6">
        <v>407</v>
      </c>
      <c r="D65" s="6">
        <v>178</v>
      </c>
      <c r="E65" s="6">
        <v>7.7</v>
      </c>
      <c r="F65" s="6">
        <v>12.8</v>
      </c>
      <c r="G65" s="6">
        <v>381</v>
      </c>
      <c r="H65" s="6">
        <v>357</v>
      </c>
      <c r="I65" s="6">
        <v>76.2</v>
      </c>
      <c r="J65" s="6">
        <v>21707</v>
      </c>
      <c r="K65" s="6">
        <v>1066.7</v>
      </c>
      <c r="L65" s="6">
        <v>16.88</v>
      </c>
      <c r="M65" s="6">
        <v>1201.5</v>
      </c>
      <c r="N65" s="6">
        <v>1205</v>
      </c>
      <c r="O65" s="6">
        <v>135.4</v>
      </c>
      <c r="P65" s="6">
        <v>3.98</v>
      </c>
      <c r="Q65" s="6">
        <v>209.2</v>
      </c>
      <c r="R65" s="6">
        <v>4.6500000000000004</v>
      </c>
      <c r="S65" s="6">
        <v>33.78</v>
      </c>
      <c r="T65" s="6">
        <v>467404</v>
      </c>
      <c r="U65" s="7">
        <v>1.49</v>
      </c>
      <c r="V65" s="7" t="s">
        <v>163</v>
      </c>
      <c r="W65" s="7">
        <v>6.95</v>
      </c>
      <c r="X65" s="7">
        <v>46.42</v>
      </c>
    </row>
    <row r="66" spans="1:24">
      <c r="A66" s="6" t="s">
        <v>164</v>
      </c>
      <c r="B66" s="6">
        <v>67</v>
      </c>
      <c r="C66" s="6">
        <v>410</v>
      </c>
      <c r="D66" s="6">
        <v>179</v>
      </c>
      <c r="E66" s="6">
        <v>8.8000000000000007</v>
      </c>
      <c r="F66" s="6">
        <v>14.4</v>
      </c>
      <c r="G66" s="6">
        <v>381</v>
      </c>
      <c r="H66" s="6">
        <v>357</v>
      </c>
      <c r="I66" s="6">
        <v>86.3</v>
      </c>
      <c r="J66" s="6">
        <v>24678</v>
      </c>
      <c r="K66" s="6">
        <v>1203.8</v>
      </c>
      <c r="L66" s="6">
        <v>16.91</v>
      </c>
      <c r="M66" s="6">
        <v>1362.7</v>
      </c>
      <c r="N66" s="6">
        <v>1379</v>
      </c>
      <c r="O66" s="6">
        <v>154.1</v>
      </c>
      <c r="P66" s="6">
        <v>4</v>
      </c>
      <c r="Q66" s="6">
        <v>239</v>
      </c>
      <c r="R66" s="6">
        <v>4.67</v>
      </c>
      <c r="S66" s="6">
        <v>48.11</v>
      </c>
      <c r="T66" s="6">
        <v>538546</v>
      </c>
      <c r="U66" s="7">
        <v>1.5</v>
      </c>
      <c r="V66" s="7" t="s">
        <v>165</v>
      </c>
      <c r="W66" s="7">
        <v>6.22</v>
      </c>
      <c r="X66" s="7">
        <v>40.590000000000003</v>
      </c>
    </row>
    <row r="67" spans="1:24">
      <c r="A67" s="6" t="s">
        <v>166</v>
      </c>
      <c r="B67" s="6">
        <v>75</v>
      </c>
      <c r="C67" s="6">
        <v>413</v>
      </c>
      <c r="D67" s="6">
        <v>180</v>
      </c>
      <c r="E67" s="6">
        <v>9.6999999999999993</v>
      </c>
      <c r="F67" s="6">
        <v>16</v>
      </c>
      <c r="G67" s="6">
        <v>381</v>
      </c>
      <c r="H67" s="6">
        <v>357</v>
      </c>
      <c r="I67" s="6">
        <v>95.8</v>
      </c>
      <c r="J67" s="6">
        <v>27616</v>
      </c>
      <c r="K67" s="6">
        <v>1337.3</v>
      </c>
      <c r="L67" s="6">
        <v>16.98</v>
      </c>
      <c r="M67" s="6">
        <v>1518.6</v>
      </c>
      <c r="N67" s="6">
        <v>1559</v>
      </c>
      <c r="O67" s="6">
        <v>173.2</v>
      </c>
      <c r="P67" s="6">
        <v>4.03</v>
      </c>
      <c r="Q67" s="6">
        <v>269.10000000000002</v>
      </c>
      <c r="R67" s="6">
        <v>4.7</v>
      </c>
      <c r="S67" s="6">
        <v>65.209999999999994</v>
      </c>
      <c r="T67" s="6">
        <v>612784</v>
      </c>
      <c r="U67" s="7">
        <v>1.51</v>
      </c>
      <c r="V67" s="7" t="s">
        <v>167</v>
      </c>
      <c r="W67" s="7">
        <v>5.63</v>
      </c>
      <c r="X67" s="7">
        <v>36.799999999999997</v>
      </c>
    </row>
    <row r="68" spans="1:24">
      <c r="A68" s="6" t="s">
        <v>168</v>
      </c>
      <c r="B68" s="6">
        <v>85</v>
      </c>
      <c r="C68" s="6">
        <v>417</v>
      </c>
      <c r="D68" s="6">
        <v>181</v>
      </c>
      <c r="E68" s="6">
        <v>10.9</v>
      </c>
      <c r="F68" s="6">
        <v>18.2</v>
      </c>
      <c r="G68" s="6">
        <v>381</v>
      </c>
      <c r="H68" s="6">
        <v>357</v>
      </c>
      <c r="I68" s="6">
        <v>108.6</v>
      </c>
      <c r="J68" s="6">
        <v>31658</v>
      </c>
      <c r="K68" s="6">
        <v>1518.4</v>
      </c>
      <c r="L68" s="6">
        <v>17.07</v>
      </c>
      <c r="M68" s="6">
        <v>1731.7</v>
      </c>
      <c r="N68" s="6">
        <v>1804</v>
      </c>
      <c r="O68" s="6">
        <v>199.3</v>
      </c>
      <c r="P68" s="6">
        <v>4.08</v>
      </c>
      <c r="Q68" s="6">
        <v>310.39999999999998</v>
      </c>
      <c r="R68" s="6">
        <v>4.74</v>
      </c>
      <c r="S68" s="6">
        <v>94.48</v>
      </c>
      <c r="T68" s="6">
        <v>715165</v>
      </c>
      <c r="U68" s="7">
        <v>1.52</v>
      </c>
      <c r="V68" s="7" t="s">
        <v>169</v>
      </c>
      <c r="W68" s="7">
        <v>4.97</v>
      </c>
      <c r="X68" s="7">
        <v>32.72</v>
      </c>
    </row>
    <row r="69" spans="1:24">
      <c r="A69" s="6" t="s">
        <v>170</v>
      </c>
      <c r="B69" s="6">
        <v>52</v>
      </c>
      <c r="C69" s="6">
        <v>450</v>
      </c>
      <c r="D69" s="6">
        <v>152</v>
      </c>
      <c r="E69" s="6">
        <v>7.6</v>
      </c>
      <c r="F69" s="6">
        <v>10.8</v>
      </c>
      <c r="G69" s="6">
        <v>428</v>
      </c>
      <c r="H69" s="6">
        <v>404</v>
      </c>
      <c r="I69" s="6">
        <v>66.599999999999994</v>
      </c>
      <c r="J69" s="6">
        <v>21370</v>
      </c>
      <c r="K69" s="6">
        <v>949.8</v>
      </c>
      <c r="L69" s="6">
        <v>17.91</v>
      </c>
      <c r="M69" s="6">
        <v>1095.9000000000001</v>
      </c>
      <c r="N69" s="6">
        <v>634</v>
      </c>
      <c r="O69" s="6">
        <v>83.5</v>
      </c>
      <c r="P69" s="6">
        <v>3.09</v>
      </c>
      <c r="Q69" s="6">
        <v>131.69999999999999</v>
      </c>
      <c r="R69" s="6">
        <v>3.79</v>
      </c>
      <c r="S69" s="6">
        <v>21.79</v>
      </c>
      <c r="T69" s="6">
        <v>304837</v>
      </c>
      <c r="U69" s="7">
        <v>1.47</v>
      </c>
      <c r="V69" s="7" t="s">
        <v>171</v>
      </c>
      <c r="W69" s="7">
        <v>7.04</v>
      </c>
      <c r="X69" s="7">
        <v>53.21</v>
      </c>
    </row>
    <row r="70" spans="1:24">
      <c r="A70" s="6" t="s">
        <v>172</v>
      </c>
      <c r="B70" s="6">
        <v>60</v>
      </c>
      <c r="C70" s="6">
        <v>455</v>
      </c>
      <c r="D70" s="6">
        <v>153</v>
      </c>
      <c r="E70" s="6">
        <v>8</v>
      </c>
      <c r="F70" s="6">
        <v>13.3</v>
      </c>
      <c r="G70" s="6">
        <v>428</v>
      </c>
      <c r="H70" s="6">
        <v>404</v>
      </c>
      <c r="I70" s="6">
        <v>76.2</v>
      </c>
      <c r="J70" s="6">
        <v>25652</v>
      </c>
      <c r="K70" s="6">
        <v>1127.5999999999999</v>
      </c>
      <c r="L70" s="6">
        <v>18.350000000000001</v>
      </c>
      <c r="M70" s="6">
        <v>1292.0999999999999</v>
      </c>
      <c r="N70" s="6">
        <v>796</v>
      </c>
      <c r="O70" s="6">
        <v>104.1</v>
      </c>
      <c r="P70" s="6">
        <v>3.23</v>
      </c>
      <c r="Q70" s="6">
        <v>163.4</v>
      </c>
      <c r="R70" s="6">
        <v>3.89</v>
      </c>
      <c r="S70" s="6">
        <v>34.6</v>
      </c>
      <c r="T70" s="6">
        <v>387230</v>
      </c>
      <c r="U70" s="7">
        <v>1.49</v>
      </c>
      <c r="V70" s="7" t="s">
        <v>173</v>
      </c>
      <c r="W70" s="7">
        <v>5.75</v>
      </c>
      <c r="X70" s="7">
        <v>50.55</v>
      </c>
    </row>
    <row r="71" spans="1:24">
      <c r="A71" s="6" t="s">
        <v>174</v>
      </c>
      <c r="B71" s="6">
        <v>68</v>
      </c>
      <c r="C71" s="6">
        <v>459</v>
      </c>
      <c r="D71" s="6">
        <v>154</v>
      </c>
      <c r="E71" s="6">
        <v>9.1</v>
      </c>
      <c r="F71" s="6">
        <v>15.4</v>
      </c>
      <c r="G71" s="6">
        <v>428</v>
      </c>
      <c r="H71" s="6">
        <v>404</v>
      </c>
      <c r="I71" s="6">
        <v>87.6</v>
      </c>
      <c r="J71" s="6">
        <v>29851</v>
      </c>
      <c r="K71" s="6">
        <v>1300.7</v>
      </c>
      <c r="L71" s="6">
        <v>18.46</v>
      </c>
      <c r="M71" s="6">
        <v>1495.4</v>
      </c>
      <c r="N71" s="6">
        <v>941</v>
      </c>
      <c r="O71" s="6">
        <v>122.2</v>
      </c>
      <c r="P71" s="6">
        <v>3.28</v>
      </c>
      <c r="Q71" s="6">
        <v>192.4</v>
      </c>
      <c r="R71" s="6">
        <v>3.93</v>
      </c>
      <c r="S71" s="6">
        <v>52.29</v>
      </c>
      <c r="T71" s="6">
        <v>461163</v>
      </c>
      <c r="U71" s="7">
        <v>1.5</v>
      </c>
      <c r="V71" s="7" t="s">
        <v>175</v>
      </c>
      <c r="W71" s="7">
        <v>5</v>
      </c>
      <c r="X71" s="7">
        <v>44.42</v>
      </c>
    </row>
    <row r="72" spans="1:24">
      <c r="A72" s="6" t="s">
        <v>176</v>
      </c>
      <c r="B72" s="6">
        <v>74</v>
      </c>
      <c r="C72" s="6">
        <v>457</v>
      </c>
      <c r="D72" s="6">
        <v>190</v>
      </c>
      <c r="E72" s="6">
        <v>9</v>
      </c>
      <c r="F72" s="6">
        <v>14.5</v>
      </c>
      <c r="G72" s="6">
        <v>428</v>
      </c>
      <c r="H72" s="6">
        <v>404</v>
      </c>
      <c r="I72" s="6">
        <v>94.9</v>
      </c>
      <c r="J72" s="6">
        <v>33415</v>
      </c>
      <c r="K72" s="6">
        <v>1462.4</v>
      </c>
      <c r="L72" s="6">
        <v>18.77</v>
      </c>
      <c r="M72" s="6">
        <v>1657.4</v>
      </c>
      <c r="N72" s="6">
        <v>1661</v>
      </c>
      <c r="O72" s="6">
        <v>174.8</v>
      </c>
      <c r="P72" s="6">
        <v>4.18</v>
      </c>
      <c r="Q72" s="6">
        <v>271.3</v>
      </c>
      <c r="R72" s="6">
        <v>4.93</v>
      </c>
      <c r="S72" s="6">
        <v>52.97</v>
      </c>
      <c r="T72" s="6">
        <v>811417</v>
      </c>
      <c r="U72" s="7">
        <v>1.64</v>
      </c>
      <c r="V72" s="7" t="s">
        <v>177</v>
      </c>
      <c r="W72" s="7">
        <v>6.55</v>
      </c>
      <c r="X72" s="7">
        <v>44.89</v>
      </c>
    </row>
    <row r="73" spans="1:24">
      <c r="A73" s="6" t="s">
        <v>178</v>
      </c>
      <c r="B73" s="6">
        <v>82</v>
      </c>
      <c r="C73" s="6">
        <v>460</v>
      </c>
      <c r="D73" s="6">
        <v>191</v>
      </c>
      <c r="E73" s="6">
        <v>9.9</v>
      </c>
      <c r="F73" s="6">
        <v>16</v>
      </c>
      <c r="G73" s="6">
        <v>428</v>
      </c>
      <c r="H73" s="6">
        <v>404</v>
      </c>
      <c r="I73" s="6">
        <v>104.7</v>
      </c>
      <c r="J73" s="6">
        <v>37157</v>
      </c>
      <c r="K73" s="6">
        <v>1615.5</v>
      </c>
      <c r="L73" s="6">
        <v>18.84</v>
      </c>
      <c r="M73" s="6">
        <v>1836.4</v>
      </c>
      <c r="N73" s="6">
        <v>1862</v>
      </c>
      <c r="O73" s="6">
        <v>195</v>
      </c>
      <c r="P73" s="6">
        <v>4.22</v>
      </c>
      <c r="Q73" s="6">
        <v>303.3</v>
      </c>
      <c r="R73" s="6">
        <v>4.96</v>
      </c>
      <c r="S73" s="6">
        <v>70.62</v>
      </c>
      <c r="T73" s="6">
        <v>915745</v>
      </c>
      <c r="U73" s="7">
        <v>1.64</v>
      </c>
      <c r="V73" s="7" t="s">
        <v>179</v>
      </c>
      <c r="W73" s="7">
        <v>5.97</v>
      </c>
      <c r="X73" s="7">
        <v>40.81</v>
      </c>
    </row>
    <row r="74" spans="1:24">
      <c r="A74" s="6" t="s">
        <v>180</v>
      </c>
      <c r="B74" s="6">
        <v>89</v>
      </c>
      <c r="C74" s="6">
        <v>463</v>
      </c>
      <c r="D74" s="6">
        <v>192</v>
      </c>
      <c r="E74" s="6">
        <v>10.5</v>
      </c>
      <c r="F74" s="6">
        <v>17.7</v>
      </c>
      <c r="G74" s="6">
        <v>428</v>
      </c>
      <c r="H74" s="6">
        <v>404</v>
      </c>
      <c r="I74" s="6">
        <v>114.1</v>
      </c>
      <c r="J74" s="6">
        <v>41105</v>
      </c>
      <c r="K74" s="6">
        <v>1775.6</v>
      </c>
      <c r="L74" s="6">
        <v>18.98</v>
      </c>
      <c r="M74" s="6">
        <v>2019.4</v>
      </c>
      <c r="N74" s="6">
        <v>2093</v>
      </c>
      <c r="O74" s="6">
        <v>218</v>
      </c>
      <c r="P74" s="6">
        <v>4.28</v>
      </c>
      <c r="Q74" s="6">
        <v>339</v>
      </c>
      <c r="R74" s="6">
        <v>5.01</v>
      </c>
      <c r="S74" s="6">
        <v>92.49</v>
      </c>
      <c r="T74" s="6">
        <v>1035073</v>
      </c>
      <c r="U74" s="7">
        <v>1.65</v>
      </c>
      <c r="V74" s="7" t="s">
        <v>181</v>
      </c>
      <c r="W74" s="7">
        <v>5.42</v>
      </c>
      <c r="X74" s="7">
        <v>38.44</v>
      </c>
    </row>
    <row r="75" spans="1:24">
      <c r="A75" s="6" t="s">
        <v>182</v>
      </c>
      <c r="B75" s="6">
        <v>97</v>
      </c>
      <c r="C75" s="6">
        <v>466</v>
      </c>
      <c r="D75" s="6">
        <v>193</v>
      </c>
      <c r="E75" s="6">
        <v>11.4</v>
      </c>
      <c r="F75" s="6">
        <v>19</v>
      </c>
      <c r="G75" s="6">
        <v>428</v>
      </c>
      <c r="H75" s="6">
        <v>404</v>
      </c>
      <c r="I75" s="6">
        <v>123.4</v>
      </c>
      <c r="J75" s="6">
        <v>44658</v>
      </c>
      <c r="K75" s="6">
        <v>1916.7</v>
      </c>
      <c r="L75" s="6">
        <v>19.03</v>
      </c>
      <c r="M75" s="6">
        <v>2187.4</v>
      </c>
      <c r="N75" s="6">
        <v>2283</v>
      </c>
      <c r="O75" s="6">
        <v>236.6</v>
      </c>
      <c r="P75" s="6">
        <v>4.3</v>
      </c>
      <c r="Q75" s="6">
        <v>368.8</v>
      </c>
      <c r="R75" s="6">
        <v>5.03</v>
      </c>
      <c r="S75" s="6">
        <v>115.05</v>
      </c>
      <c r="T75" s="6">
        <v>1137180</v>
      </c>
      <c r="U75" s="7">
        <v>1.66</v>
      </c>
      <c r="V75" s="7" t="s">
        <v>183</v>
      </c>
      <c r="W75" s="7">
        <v>5.08</v>
      </c>
      <c r="X75" s="7">
        <v>35.44</v>
      </c>
    </row>
    <row r="76" spans="1:24">
      <c r="A76" s="6" t="s">
        <v>184</v>
      </c>
      <c r="B76" s="6">
        <v>106</v>
      </c>
      <c r="C76" s="6">
        <v>469</v>
      </c>
      <c r="D76" s="6">
        <v>194</v>
      </c>
      <c r="E76" s="6">
        <v>12.6</v>
      </c>
      <c r="F76" s="6">
        <v>20.6</v>
      </c>
      <c r="G76" s="6">
        <v>428</v>
      </c>
      <c r="H76" s="6">
        <v>404</v>
      </c>
      <c r="I76" s="6">
        <v>135.1</v>
      </c>
      <c r="J76" s="6">
        <v>48978</v>
      </c>
      <c r="K76" s="6">
        <v>2088.6</v>
      </c>
      <c r="L76" s="6">
        <v>19.04</v>
      </c>
      <c r="M76" s="6">
        <v>2394.6</v>
      </c>
      <c r="N76" s="6">
        <v>2515</v>
      </c>
      <c r="O76" s="6">
        <v>259.3</v>
      </c>
      <c r="P76" s="6">
        <v>4.32</v>
      </c>
      <c r="Q76" s="6">
        <v>405.7</v>
      </c>
      <c r="R76" s="6">
        <v>5.05</v>
      </c>
      <c r="S76" s="6">
        <v>148.19</v>
      </c>
      <c r="T76" s="6">
        <v>1260063</v>
      </c>
      <c r="U76" s="7">
        <v>1.67</v>
      </c>
      <c r="V76" s="7" t="s">
        <v>185</v>
      </c>
      <c r="W76" s="7">
        <v>4.71</v>
      </c>
      <c r="X76" s="7">
        <v>32.049999999999997</v>
      </c>
    </row>
    <row r="77" spans="1:24">
      <c r="A77" s="6" t="s">
        <v>186</v>
      </c>
      <c r="B77" s="6">
        <v>66</v>
      </c>
      <c r="C77" s="6">
        <v>525</v>
      </c>
      <c r="D77" s="6">
        <v>165</v>
      </c>
      <c r="E77" s="6">
        <v>8.9</v>
      </c>
      <c r="F77" s="6">
        <v>11.4</v>
      </c>
      <c r="G77" s="6">
        <v>502</v>
      </c>
      <c r="H77" s="6">
        <v>478</v>
      </c>
      <c r="I77" s="6">
        <v>83.6</v>
      </c>
      <c r="J77" s="6">
        <v>34971</v>
      </c>
      <c r="K77" s="6">
        <v>1332.2</v>
      </c>
      <c r="L77" s="6">
        <v>20.46</v>
      </c>
      <c r="M77" s="6">
        <v>1558</v>
      </c>
      <c r="N77" s="6">
        <v>857</v>
      </c>
      <c r="O77" s="6">
        <v>103.9</v>
      </c>
      <c r="P77" s="6">
        <v>3.2</v>
      </c>
      <c r="Q77" s="6">
        <v>166</v>
      </c>
      <c r="R77" s="6">
        <v>4.0199999999999996</v>
      </c>
      <c r="S77" s="6">
        <v>31.52</v>
      </c>
      <c r="T77" s="6">
        <v>562854</v>
      </c>
      <c r="U77" s="7">
        <v>1.67</v>
      </c>
      <c r="V77" s="7" t="s">
        <v>187</v>
      </c>
      <c r="W77" s="7">
        <v>7.24</v>
      </c>
      <c r="X77" s="7">
        <v>53.73</v>
      </c>
    </row>
    <row r="78" spans="1:24">
      <c r="A78" s="6" t="s">
        <v>188</v>
      </c>
      <c r="B78" s="6">
        <v>72</v>
      </c>
      <c r="C78" s="6">
        <v>524</v>
      </c>
      <c r="D78" s="6">
        <v>207</v>
      </c>
      <c r="E78" s="6">
        <v>9</v>
      </c>
      <c r="F78" s="6">
        <v>10.9</v>
      </c>
      <c r="G78" s="6">
        <v>502</v>
      </c>
      <c r="H78" s="6">
        <v>478</v>
      </c>
      <c r="I78" s="6">
        <v>91.6</v>
      </c>
      <c r="J78" s="6">
        <v>39969</v>
      </c>
      <c r="K78" s="6">
        <v>1525.5</v>
      </c>
      <c r="L78" s="6">
        <v>20.89</v>
      </c>
      <c r="M78" s="6">
        <v>1755.9</v>
      </c>
      <c r="N78" s="6">
        <v>1615</v>
      </c>
      <c r="O78" s="6">
        <v>156</v>
      </c>
      <c r="P78" s="6">
        <v>4.2</v>
      </c>
      <c r="Q78" s="6">
        <v>244.6</v>
      </c>
      <c r="R78" s="6">
        <v>5.16</v>
      </c>
      <c r="S78" s="6">
        <v>33.409999999999997</v>
      </c>
      <c r="T78" s="6">
        <v>1060548</v>
      </c>
      <c r="U78" s="7">
        <v>1.84</v>
      </c>
      <c r="V78" s="7" t="s">
        <v>189</v>
      </c>
      <c r="W78" s="7">
        <v>9.5</v>
      </c>
      <c r="X78" s="7">
        <v>53.13</v>
      </c>
    </row>
    <row r="79" spans="1:24">
      <c r="A79" s="6" t="s">
        <v>190</v>
      </c>
      <c r="B79" s="6">
        <v>74</v>
      </c>
      <c r="C79" s="6">
        <v>529</v>
      </c>
      <c r="D79" s="6">
        <v>166</v>
      </c>
      <c r="E79" s="6">
        <v>9.6999999999999993</v>
      </c>
      <c r="F79" s="6">
        <v>13.6</v>
      </c>
      <c r="G79" s="6">
        <v>502</v>
      </c>
      <c r="H79" s="6">
        <v>478</v>
      </c>
      <c r="I79" s="6">
        <v>95.1</v>
      </c>
      <c r="J79" s="6">
        <v>40969</v>
      </c>
      <c r="K79" s="6">
        <v>1548.9</v>
      </c>
      <c r="L79" s="6">
        <v>20.76</v>
      </c>
      <c r="M79" s="6">
        <v>1804.9</v>
      </c>
      <c r="N79" s="6">
        <v>1041</v>
      </c>
      <c r="O79" s="6">
        <v>125.5</v>
      </c>
      <c r="P79" s="6">
        <v>3.31</v>
      </c>
      <c r="Q79" s="6">
        <v>200.1</v>
      </c>
      <c r="R79" s="6">
        <v>4.0999999999999996</v>
      </c>
      <c r="S79" s="6">
        <v>47.39</v>
      </c>
      <c r="T79" s="6">
        <v>688558</v>
      </c>
      <c r="U79" s="7">
        <v>1.68</v>
      </c>
      <c r="V79" s="7" t="s">
        <v>191</v>
      </c>
      <c r="W79" s="7">
        <v>6.1</v>
      </c>
      <c r="X79" s="7">
        <v>49.26</v>
      </c>
    </row>
    <row r="80" spans="1:24">
      <c r="A80" s="6" t="s">
        <v>192</v>
      </c>
      <c r="B80" s="6">
        <v>82</v>
      </c>
      <c r="C80" s="6">
        <v>528</v>
      </c>
      <c r="D80" s="6">
        <v>209</v>
      </c>
      <c r="E80" s="6">
        <v>9.5</v>
      </c>
      <c r="F80" s="6">
        <v>13.3</v>
      </c>
      <c r="G80" s="6">
        <v>501</v>
      </c>
      <c r="H80" s="6">
        <v>477</v>
      </c>
      <c r="I80" s="6">
        <v>104.5</v>
      </c>
      <c r="J80" s="6">
        <v>47569</v>
      </c>
      <c r="K80" s="6">
        <v>1801.8</v>
      </c>
      <c r="L80" s="6">
        <v>21.34</v>
      </c>
      <c r="M80" s="6">
        <v>2058.5</v>
      </c>
      <c r="N80" s="6">
        <v>2028</v>
      </c>
      <c r="O80" s="6">
        <v>194.1</v>
      </c>
      <c r="P80" s="6">
        <v>4.41</v>
      </c>
      <c r="Q80" s="6">
        <v>302.7</v>
      </c>
      <c r="R80" s="6">
        <v>5.31</v>
      </c>
      <c r="S80" s="6">
        <v>51.23</v>
      </c>
      <c r="T80" s="6">
        <v>1340255</v>
      </c>
      <c r="U80" s="7">
        <v>1.85</v>
      </c>
      <c r="V80" s="7" t="s">
        <v>193</v>
      </c>
      <c r="W80" s="7">
        <v>7.86</v>
      </c>
      <c r="X80" s="7">
        <v>50.25</v>
      </c>
    </row>
    <row r="81" spans="1:24">
      <c r="A81" s="6" t="s">
        <v>194</v>
      </c>
      <c r="B81" s="6">
        <v>85</v>
      </c>
      <c r="C81" s="6">
        <v>535</v>
      </c>
      <c r="D81" s="6">
        <v>166</v>
      </c>
      <c r="E81" s="6">
        <v>10.3</v>
      </c>
      <c r="F81" s="6">
        <v>16.5</v>
      </c>
      <c r="G81" s="6">
        <v>502</v>
      </c>
      <c r="H81" s="6">
        <v>478</v>
      </c>
      <c r="I81" s="6">
        <v>107.7</v>
      </c>
      <c r="J81" s="6">
        <v>48453</v>
      </c>
      <c r="K81" s="6">
        <v>1811.3</v>
      </c>
      <c r="L81" s="6">
        <v>21.21</v>
      </c>
      <c r="M81" s="6">
        <v>2099.8000000000002</v>
      </c>
      <c r="N81" s="6">
        <v>1263</v>
      </c>
      <c r="O81" s="6">
        <v>152.19999999999999</v>
      </c>
      <c r="P81" s="6">
        <v>3.42</v>
      </c>
      <c r="Q81" s="6">
        <v>241.6</v>
      </c>
      <c r="R81" s="6">
        <v>4.17</v>
      </c>
      <c r="S81" s="6">
        <v>72.930000000000007</v>
      </c>
      <c r="T81" s="6">
        <v>845463</v>
      </c>
      <c r="U81" s="7">
        <v>1.69</v>
      </c>
      <c r="V81" s="7" t="s">
        <v>195</v>
      </c>
      <c r="W81" s="7">
        <v>5.03</v>
      </c>
      <c r="X81" s="7">
        <v>46.41</v>
      </c>
    </row>
    <row r="82" spans="1:24">
      <c r="A82" s="6" t="s">
        <v>196</v>
      </c>
      <c r="B82" s="6">
        <v>92</v>
      </c>
      <c r="C82" s="6">
        <v>533</v>
      </c>
      <c r="D82" s="6">
        <v>209</v>
      </c>
      <c r="E82" s="6">
        <v>10.199999999999999</v>
      </c>
      <c r="F82" s="6">
        <v>15.6</v>
      </c>
      <c r="G82" s="6">
        <v>502</v>
      </c>
      <c r="H82" s="6">
        <v>478</v>
      </c>
      <c r="I82" s="6">
        <v>117.6</v>
      </c>
      <c r="J82" s="6">
        <v>55157</v>
      </c>
      <c r="K82" s="6">
        <v>2069.6999999999998</v>
      </c>
      <c r="L82" s="6">
        <v>21.65</v>
      </c>
      <c r="M82" s="6">
        <v>2359.8000000000002</v>
      </c>
      <c r="N82" s="6">
        <v>2379</v>
      </c>
      <c r="O82" s="6">
        <v>227.6</v>
      </c>
      <c r="P82" s="6">
        <v>4.5</v>
      </c>
      <c r="Q82" s="6">
        <v>354.7</v>
      </c>
      <c r="R82" s="6">
        <v>5.36</v>
      </c>
      <c r="S82" s="6">
        <v>75.5</v>
      </c>
      <c r="T82" s="6">
        <v>1588565</v>
      </c>
      <c r="U82" s="7">
        <v>1.86</v>
      </c>
      <c r="V82" s="7" t="s">
        <v>197</v>
      </c>
      <c r="W82" s="7">
        <v>6.7</v>
      </c>
      <c r="X82" s="7">
        <v>46.84</v>
      </c>
    </row>
    <row r="83" spans="1:24">
      <c r="A83" s="6" t="s">
        <v>198</v>
      </c>
      <c r="B83" s="6">
        <v>101</v>
      </c>
      <c r="C83" s="6">
        <v>537</v>
      </c>
      <c r="D83" s="6">
        <v>210</v>
      </c>
      <c r="E83" s="6">
        <v>10.9</v>
      </c>
      <c r="F83" s="6">
        <v>17.399999999999999</v>
      </c>
      <c r="G83" s="6">
        <v>502</v>
      </c>
      <c r="H83" s="6">
        <v>470</v>
      </c>
      <c r="I83" s="6">
        <v>130</v>
      </c>
      <c r="J83" s="6">
        <v>62198</v>
      </c>
      <c r="K83" s="6">
        <v>2316.5</v>
      </c>
      <c r="L83" s="6">
        <v>21.87</v>
      </c>
      <c r="M83" s="6">
        <v>2640.4</v>
      </c>
      <c r="N83" s="6">
        <v>2693</v>
      </c>
      <c r="O83" s="6">
        <v>256.5</v>
      </c>
      <c r="P83" s="6">
        <v>4.55</v>
      </c>
      <c r="Q83" s="6">
        <v>400.6</v>
      </c>
      <c r="R83" s="6">
        <v>5.4</v>
      </c>
      <c r="S83" s="6">
        <v>106.04</v>
      </c>
      <c r="T83" s="6">
        <v>1812734</v>
      </c>
      <c r="U83" s="7">
        <v>1.86</v>
      </c>
      <c r="V83" s="7" t="s">
        <v>199</v>
      </c>
      <c r="W83" s="7">
        <v>6.03</v>
      </c>
      <c r="X83" s="7">
        <v>43.14</v>
      </c>
    </row>
    <row r="84" spans="1:24">
      <c r="A84" s="6" t="s">
        <v>200</v>
      </c>
      <c r="B84" s="6">
        <v>109</v>
      </c>
      <c r="C84" s="6">
        <v>539</v>
      </c>
      <c r="D84" s="6">
        <v>211</v>
      </c>
      <c r="E84" s="6">
        <v>11.6</v>
      </c>
      <c r="F84" s="6">
        <v>18.8</v>
      </c>
      <c r="G84" s="6">
        <v>501</v>
      </c>
      <c r="H84" s="6">
        <v>469</v>
      </c>
      <c r="I84" s="6">
        <v>139.69999999999999</v>
      </c>
      <c r="J84" s="6">
        <v>67226</v>
      </c>
      <c r="K84" s="6">
        <v>2494.5</v>
      </c>
      <c r="L84" s="6">
        <v>21.94</v>
      </c>
      <c r="M84" s="6">
        <v>2847</v>
      </c>
      <c r="N84" s="6">
        <v>2952</v>
      </c>
      <c r="O84" s="6">
        <v>279.8</v>
      </c>
      <c r="P84" s="6">
        <v>4.5999999999999996</v>
      </c>
      <c r="Q84" s="6">
        <v>437.4</v>
      </c>
      <c r="R84" s="6">
        <v>5.44</v>
      </c>
      <c r="S84" s="6">
        <v>131.38</v>
      </c>
      <c r="T84" s="6">
        <v>1991291</v>
      </c>
      <c r="U84" s="7">
        <v>1.87</v>
      </c>
      <c r="V84" s="7" t="s">
        <v>201</v>
      </c>
      <c r="W84" s="7">
        <v>5.61</v>
      </c>
      <c r="X84" s="7">
        <v>40.47</v>
      </c>
    </row>
    <row r="85" spans="1:24">
      <c r="A85" s="6" t="s">
        <v>202</v>
      </c>
      <c r="B85" s="6">
        <v>101</v>
      </c>
      <c r="C85" s="6">
        <v>603</v>
      </c>
      <c r="D85" s="6">
        <v>228</v>
      </c>
      <c r="E85" s="6">
        <v>10.5</v>
      </c>
      <c r="F85" s="6">
        <v>14.9</v>
      </c>
      <c r="G85" s="6">
        <v>573</v>
      </c>
      <c r="H85" s="6">
        <v>541</v>
      </c>
      <c r="I85" s="6">
        <v>130.30000000000001</v>
      </c>
      <c r="J85" s="6">
        <v>77003</v>
      </c>
      <c r="K85" s="6">
        <v>2554</v>
      </c>
      <c r="L85" s="6">
        <v>24.31</v>
      </c>
      <c r="M85" s="6">
        <v>2922.7</v>
      </c>
      <c r="N85" s="6">
        <v>2951</v>
      </c>
      <c r="O85" s="6">
        <v>258.8</v>
      </c>
      <c r="P85" s="6">
        <v>4.76</v>
      </c>
      <c r="Q85" s="6">
        <v>405</v>
      </c>
      <c r="R85" s="6">
        <v>5.76</v>
      </c>
      <c r="S85" s="6">
        <v>81.680000000000007</v>
      </c>
      <c r="T85" s="6">
        <v>2544966</v>
      </c>
      <c r="U85" s="7">
        <v>2.0699999999999998</v>
      </c>
      <c r="V85" s="7" t="s">
        <v>203</v>
      </c>
      <c r="W85" s="7">
        <v>7.65</v>
      </c>
      <c r="X85" s="7">
        <v>51.54</v>
      </c>
    </row>
    <row r="86" spans="1:24">
      <c r="A86" s="6" t="s">
        <v>204</v>
      </c>
      <c r="B86" s="6">
        <v>113</v>
      </c>
      <c r="C86" s="6">
        <v>608</v>
      </c>
      <c r="D86" s="6">
        <v>228</v>
      </c>
      <c r="E86" s="6">
        <v>11.2</v>
      </c>
      <c r="F86" s="6">
        <v>17.3</v>
      </c>
      <c r="G86" s="6">
        <v>573</v>
      </c>
      <c r="H86" s="6">
        <v>541</v>
      </c>
      <c r="I86" s="6">
        <v>145.30000000000001</v>
      </c>
      <c r="J86" s="6">
        <v>88196</v>
      </c>
      <c r="K86" s="6">
        <v>2901.2</v>
      </c>
      <c r="L86" s="6">
        <v>24.64</v>
      </c>
      <c r="M86" s="6">
        <v>3312.9</v>
      </c>
      <c r="N86" s="6">
        <v>3426</v>
      </c>
      <c r="O86" s="6">
        <v>300.5</v>
      </c>
      <c r="P86" s="6">
        <v>4.8600000000000003</v>
      </c>
      <c r="Q86" s="6">
        <v>469.7</v>
      </c>
      <c r="R86" s="6">
        <v>5.82</v>
      </c>
      <c r="S86" s="6">
        <v>116.5</v>
      </c>
      <c r="T86" s="6">
        <v>2981078</v>
      </c>
      <c r="U86" s="7">
        <v>2.08</v>
      </c>
      <c r="V86" s="7" t="s">
        <v>205</v>
      </c>
      <c r="W86" s="7">
        <v>6.59</v>
      </c>
      <c r="X86" s="7">
        <v>48.34</v>
      </c>
    </row>
    <row r="87" spans="1:24">
      <c r="A87" s="6" t="s">
        <v>206</v>
      </c>
      <c r="B87" s="6">
        <v>125</v>
      </c>
      <c r="C87" s="6">
        <v>612</v>
      </c>
      <c r="D87" s="6">
        <v>229</v>
      </c>
      <c r="E87" s="6">
        <v>11.9</v>
      </c>
      <c r="F87" s="6">
        <v>19.600000000000001</v>
      </c>
      <c r="G87" s="6">
        <v>573</v>
      </c>
      <c r="H87" s="6">
        <v>541</v>
      </c>
      <c r="I87" s="6">
        <v>160.1</v>
      </c>
      <c r="J87" s="6">
        <v>99184</v>
      </c>
      <c r="K87" s="6">
        <v>3241.3</v>
      </c>
      <c r="L87" s="6">
        <v>24.89</v>
      </c>
      <c r="M87" s="6">
        <v>3697.3</v>
      </c>
      <c r="N87" s="6">
        <v>3933</v>
      </c>
      <c r="O87" s="6">
        <v>343.5</v>
      </c>
      <c r="P87" s="6">
        <v>4.96</v>
      </c>
      <c r="Q87" s="6">
        <v>536.29999999999995</v>
      </c>
      <c r="R87" s="6">
        <v>5.89</v>
      </c>
      <c r="S87" s="6">
        <v>159.5</v>
      </c>
      <c r="T87" s="6">
        <v>3441766</v>
      </c>
      <c r="U87" s="7">
        <v>2.09</v>
      </c>
      <c r="V87" s="7" t="s">
        <v>207</v>
      </c>
      <c r="W87" s="7">
        <v>5.84</v>
      </c>
      <c r="X87" s="7">
        <v>45.45</v>
      </c>
    </row>
    <row r="88" spans="1:24">
      <c r="A88" s="6" t="s">
        <v>208</v>
      </c>
      <c r="B88" s="6">
        <v>140</v>
      </c>
      <c r="C88" s="6">
        <v>617</v>
      </c>
      <c r="D88" s="6">
        <v>230</v>
      </c>
      <c r="E88" s="6">
        <v>13.1</v>
      </c>
      <c r="F88" s="6">
        <v>22.2</v>
      </c>
      <c r="G88" s="6">
        <v>573</v>
      </c>
      <c r="H88" s="6">
        <v>541</v>
      </c>
      <c r="I88" s="6">
        <v>179.3</v>
      </c>
      <c r="J88" s="6">
        <v>112619</v>
      </c>
      <c r="K88" s="6">
        <v>3650.5</v>
      </c>
      <c r="L88" s="6">
        <v>25.06</v>
      </c>
      <c r="M88" s="6">
        <v>4173.1000000000004</v>
      </c>
      <c r="N88" s="6">
        <v>4515</v>
      </c>
      <c r="O88" s="6">
        <v>392.6</v>
      </c>
      <c r="P88" s="6">
        <v>5.0199999999999996</v>
      </c>
      <c r="Q88" s="6">
        <v>614</v>
      </c>
      <c r="R88" s="6">
        <v>5.94</v>
      </c>
      <c r="S88" s="6">
        <v>225.01</v>
      </c>
      <c r="T88" s="6">
        <v>3981687</v>
      </c>
      <c r="U88" s="7">
        <v>2.1</v>
      </c>
      <c r="V88" s="7" t="s">
        <v>209</v>
      </c>
      <c r="W88" s="7">
        <v>5.18</v>
      </c>
      <c r="X88" s="7">
        <v>41.27</v>
      </c>
    </row>
    <row r="89" spans="1:24">
      <c r="A89" s="6" t="s">
        <v>210</v>
      </c>
      <c r="B89" s="6">
        <v>155</v>
      </c>
      <c r="C89" s="6">
        <v>611</v>
      </c>
      <c r="D89" s="6">
        <v>324</v>
      </c>
      <c r="E89" s="6">
        <v>12.7</v>
      </c>
      <c r="F89" s="6">
        <v>19</v>
      </c>
      <c r="G89" s="6">
        <v>573</v>
      </c>
      <c r="H89" s="6">
        <v>541</v>
      </c>
      <c r="I89" s="6">
        <v>198.1</v>
      </c>
      <c r="J89" s="6">
        <v>129583</v>
      </c>
      <c r="K89" s="6">
        <v>4241.7</v>
      </c>
      <c r="L89" s="6">
        <v>25.58</v>
      </c>
      <c r="M89" s="6">
        <v>4749.1000000000004</v>
      </c>
      <c r="N89" s="6">
        <v>10783</v>
      </c>
      <c r="O89" s="6">
        <v>665.6</v>
      </c>
      <c r="P89" s="6">
        <v>7.38</v>
      </c>
      <c r="Q89" s="6">
        <v>1022.6</v>
      </c>
      <c r="R89" s="6">
        <v>8.5299999999999994</v>
      </c>
      <c r="S89" s="6">
        <v>200.77</v>
      </c>
      <c r="T89" s="6">
        <v>9436714</v>
      </c>
      <c r="U89" s="7">
        <v>2.4700000000000002</v>
      </c>
      <c r="V89" s="7" t="s">
        <v>211</v>
      </c>
      <c r="W89" s="7">
        <v>8.5299999999999994</v>
      </c>
      <c r="X89" s="7">
        <v>42.6</v>
      </c>
    </row>
    <row r="90" spans="1:24">
      <c r="A90" s="6" t="s">
        <v>212</v>
      </c>
      <c r="B90" s="6">
        <v>174</v>
      </c>
      <c r="C90" s="6">
        <v>616</v>
      </c>
      <c r="D90" s="6">
        <v>325</v>
      </c>
      <c r="E90" s="6">
        <v>14</v>
      </c>
      <c r="F90" s="6">
        <v>21.6</v>
      </c>
      <c r="G90" s="6">
        <v>573</v>
      </c>
      <c r="H90" s="6">
        <v>541</v>
      </c>
      <c r="I90" s="6">
        <v>222.8</v>
      </c>
      <c r="J90" s="6">
        <v>147754</v>
      </c>
      <c r="K90" s="6">
        <v>4797.2</v>
      </c>
      <c r="L90" s="6">
        <v>25.75</v>
      </c>
      <c r="M90" s="6">
        <v>5383.3</v>
      </c>
      <c r="N90" s="6">
        <v>12374</v>
      </c>
      <c r="O90" s="6">
        <v>761.5</v>
      </c>
      <c r="P90" s="6">
        <v>7.45</v>
      </c>
      <c r="Q90" s="6">
        <v>1171.0999999999999</v>
      </c>
      <c r="R90" s="6">
        <v>8.58</v>
      </c>
      <c r="S90" s="6">
        <v>286.88</v>
      </c>
      <c r="T90" s="6">
        <v>10915665</v>
      </c>
      <c r="U90" s="7">
        <v>2.48</v>
      </c>
      <c r="V90" s="7" t="s">
        <v>213</v>
      </c>
      <c r="W90" s="7">
        <v>7.52</v>
      </c>
      <c r="X90" s="7">
        <v>38.630000000000003</v>
      </c>
    </row>
  </sheetData>
  <printOptions horizontalCentered="1"/>
  <pageMargins left="0.31496062992125984" right="0.31496062992125984" top="0.59055118110236227" bottom="0.39370078740157483" header="0.31496062992125984" footer="0.31496062992125984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Exemplo</vt:lpstr>
      <vt:lpstr>PERFIL I GERDAU</vt:lpstr>
      <vt:lpstr>'PERFIL I GERDAU'!Area_de_impressao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profwillian</dc:creator>
  <cp:lastModifiedBy>Willian de Araujo Rosa</cp:lastModifiedBy>
  <dcterms:created xsi:type="dcterms:W3CDTF">2019-06-14T20:53:36Z</dcterms:created>
  <dcterms:modified xsi:type="dcterms:W3CDTF">2023-05-30T21:52:06Z</dcterms:modified>
</cp:coreProperties>
</file>